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tabRatio="901" activeTab="0"/>
  </bookViews>
  <sheets>
    <sheet name="Hardy74" sheetId="1" r:id="rId1"/>
    <sheet name="Hardy74(b)" sheetId="2" r:id="rId2"/>
    <sheet name="Hardy102" sheetId="3" r:id="rId3"/>
    <sheet name="Hardy136" sheetId="4" r:id="rId4"/>
    <sheet name="Hardy137" sheetId="5" r:id="rId5"/>
    <sheet name="Hardy141" sheetId="6" r:id="rId6"/>
    <sheet name="Hardy141(b)" sheetId="7" r:id="rId7"/>
    <sheet name="Hardy143" sheetId="8" r:id="rId8"/>
    <sheet name="Hardy146" sheetId="9" r:id="rId9"/>
    <sheet name="Hardy246" sheetId="10" r:id="rId10"/>
    <sheet name="Hardy250" sheetId="11" r:id="rId11"/>
  </sheets>
  <definedNames>
    <definedName name="solver_adj" localSheetId="9" hidden="1">'Hardy246'!$I$22:$K$24</definedName>
    <definedName name="solver_adj" localSheetId="10" hidden="1">'Hardy250'!#REF!</definedName>
    <definedName name="solver_cvg" localSheetId="9" hidden="1">0.0001</definedName>
    <definedName name="solver_cvg" localSheetId="10" hidden="1">0.0001</definedName>
    <definedName name="solver_drv" localSheetId="9" hidden="1">1</definedName>
    <definedName name="solver_drv" localSheetId="10" hidden="1">1</definedName>
    <definedName name="solver_est" localSheetId="9" hidden="1">1</definedName>
    <definedName name="solver_est" localSheetId="10" hidden="1">1</definedName>
    <definedName name="solver_itr" localSheetId="9" hidden="1">100</definedName>
    <definedName name="solver_itr" localSheetId="10" hidden="1">100</definedName>
    <definedName name="solver_lhs1" localSheetId="9" hidden="1">'Hardy246'!$I$4:$K$6</definedName>
    <definedName name="solver_lhs1" localSheetId="10" hidden="1">'Hardy250'!#REF!</definedName>
    <definedName name="solver_lin" localSheetId="9" hidden="1">2</definedName>
    <definedName name="solver_lin" localSheetId="10" hidden="1">2</definedName>
    <definedName name="solver_neg" localSheetId="9" hidden="1">2</definedName>
    <definedName name="solver_neg" localSheetId="10" hidden="1">2</definedName>
    <definedName name="solver_num" localSheetId="9" hidden="1">1</definedName>
    <definedName name="solver_num" localSheetId="10" hidden="1">1</definedName>
    <definedName name="solver_nwt" localSheetId="9" hidden="1">1</definedName>
    <definedName name="solver_nwt" localSheetId="10" hidden="1">1</definedName>
    <definedName name="solver_opt" localSheetId="9" hidden="1">'Hardy246'!$I$4</definedName>
    <definedName name="solver_opt" localSheetId="10" hidden="1">'Hardy250'!#REF!</definedName>
    <definedName name="solver_pre" localSheetId="9" hidden="1">0.000001</definedName>
    <definedName name="solver_pre" localSheetId="10" hidden="1">0.000001</definedName>
    <definedName name="solver_rel1" localSheetId="9" hidden="1">2</definedName>
    <definedName name="solver_rel1" localSheetId="10" hidden="1">2</definedName>
    <definedName name="solver_rhs1" localSheetId="9" hidden="1">0</definedName>
    <definedName name="solver_rhs1" localSheetId="10" hidden="1">0</definedName>
    <definedName name="solver_scl" localSheetId="9" hidden="1">2</definedName>
    <definedName name="solver_scl" localSheetId="10" hidden="1">2</definedName>
    <definedName name="solver_sho" localSheetId="9" hidden="1">2</definedName>
    <definedName name="solver_sho" localSheetId="10" hidden="1">2</definedName>
    <definedName name="solver_tim" localSheetId="9" hidden="1">100</definedName>
    <definedName name="solver_tim" localSheetId="10" hidden="1">100</definedName>
    <definedName name="solver_tol" localSheetId="9" hidden="1">0.05</definedName>
    <definedName name="solver_tol" localSheetId="10" hidden="1">0.05</definedName>
    <definedName name="solver_typ" localSheetId="9" hidden="1">3</definedName>
    <definedName name="solver_typ" localSheetId="10" hidden="1">3</definedName>
    <definedName name="solver_val" localSheetId="9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<sst xmlns="http://schemas.openxmlformats.org/spreadsheetml/2006/main" count="212" uniqueCount="129">
  <si>
    <t>r</t>
  </si>
  <si>
    <t>sigma</t>
  </si>
  <si>
    <t>d1</t>
  </si>
  <si>
    <t>Stock</t>
  </si>
  <si>
    <t>Price</t>
  </si>
  <si>
    <t>Cost</t>
  </si>
  <si>
    <t>m</t>
  </si>
  <si>
    <t>d2</t>
  </si>
  <si>
    <t>Volatility</t>
  </si>
  <si>
    <t>Alpha</t>
  </si>
  <si>
    <t>DF</t>
  </si>
  <si>
    <t>Time</t>
  </si>
  <si>
    <t>Discount</t>
  </si>
  <si>
    <t>(Months)</t>
  </si>
  <si>
    <t>Payment</t>
  </si>
  <si>
    <t>Factor</t>
  </si>
  <si>
    <t>Risk-free</t>
  </si>
  <si>
    <t>Total</t>
  </si>
  <si>
    <t>t</t>
  </si>
  <si>
    <t>RSLN-2 Unconditional Probability Function for Number of Months Spent in Regime 1</t>
  </si>
  <si>
    <t>Reference Page 74, Investment Guarantees, by Mary Hardy</t>
  </si>
  <si>
    <t>Transition Probabilities</t>
  </si>
  <si>
    <t>Future Months to be Spent in Regime 1, Given I am in Regime 1 Now</t>
  </si>
  <si>
    <t>p12</t>
  </si>
  <si>
    <t>Months Left</t>
  </si>
  <si>
    <t>p21</t>
  </si>
  <si>
    <t>p11</t>
  </si>
  <si>
    <t>p22</t>
  </si>
  <si>
    <t>Invariant Probabilities</t>
  </si>
  <si>
    <t>Pi(1)</t>
  </si>
  <si>
    <t>Pi(2)</t>
  </si>
  <si>
    <t>Future Months to be Spent in Regime 1, Given I am in Regime 2 Now</t>
  </si>
  <si>
    <r>
      <t>Pr[R</t>
    </r>
    <r>
      <rPr>
        <b/>
        <vertAlign val="subscript"/>
        <sz val="10"/>
        <rFont val="Garamond"/>
        <family val="1"/>
      </rPr>
      <t>12</t>
    </r>
    <r>
      <rPr>
        <b/>
        <sz val="10"/>
        <rFont val="Garamond"/>
        <family val="1"/>
      </rPr>
      <t xml:space="preserve"> = r]</t>
    </r>
  </si>
  <si>
    <t>Mean</t>
  </si>
  <si>
    <t>Regime</t>
  </si>
  <si>
    <t>mu*</t>
  </si>
  <si>
    <t>sigma*</t>
  </si>
  <si>
    <r>
      <t>Pr[S</t>
    </r>
    <r>
      <rPr>
        <b/>
        <vertAlign val="subscript"/>
        <sz val="10"/>
        <rFont val="Garamond"/>
        <family val="1"/>
      </rPr>
      <t>12</t>
    </r>
    <r>
      <rPr>
        <b/>
        <sz val="10"/>
        <rFont val="Garamond"/>
        <family val="1"/>
      </rPr>
      <t xml:space="preserve"> &lt; .76]</t>
    </r>
  </si>
  <si>
    <r>
      <t>Pr[S</t>
    </r>
    <r>
      <rPr>
        <b/>
        <vertAlign val="subscript"/>
        <sz val="10"/>
        <rFont val="Garamond"/>
        <family val="1"/>
      </rPr>
      <t>12</t>
    </r>
    <r>
      <rPr>
        <b/>
        <sz val="10"/>
        <rFont val="Garamond"/>
        <family val="1"/>
      </rPr>
      <t xml:space="preserve"> &lt; .82]</t>
    </r>
  </si>
  <si>
    <r>
      <t>Pr[S</t>
    </r>
    <r>
      <rPr>
        <b/>
        <vertAlign val="subscript"/>
        <sz val="10"/>
        <rFont val="Garamond"/>
        <family val="1"/>
      </rPr>
      <t>12</t>
    </r>
    <r>
      <rPr>
        <b/>
        <sz val="10"/>
        <rFont val="Garamond"/>
        <family val="1"/>
      </rPr>
      <t xml:space="preserve"> &lt; .90]</t>
    </r>
  </si>
  <si>
    <t>Conditional on r</t>
  </si>
  <si>
    <t>Unconditional</t>
  </si>
  <si>
    <t>x</t>
  </si>
  <si>
    <t>F0-</t>
  </si>
  <si>
    <t>G</t>
  </si>
  <si>
    <t>mc</t>
  </si>
  <si>
    <t>Month</t>
  </si>
  <si>
    <t>Simulated</t>
  </si>
  <si>
    <t>Equity</t>
  </si>
  <si>
    <t>Index</t>
  </si>
  <si>
    <t>Ft-</t>
  </si>
  <si>
    <t>Survival</t>
  </si>
  <si>
    <t>Death</t>
  </si>
  <si>
    <t>Rate in</t>
  </si>
  <si>
    <t>Margin</t>
  </si>
  <si>
    <t>Offset</t>
  </si>
  <si>
    <t>Income</t>
  </si>
  <si>
    <t>DB and</t>
  </si>
  <si>
    <t>MB</t>
  </si>
  <si>
    <t>Outgo</t>
  </si>
  <si>
    <t>Liability</t>
  </si>
  <si>
    <t>Lapse</t>
  </si>
  <si>
    <t>Illustration of Liability Calculation for GMMB/GMDB</t>
  </si>
  <si>
    <t>PV Net Liability Cost</t>
  </si>
  <si>
    <t>Monthly Fee</t>
  </si>
  <si>
    <t>Management Fee</t>
  </si>
  <si>
    <t>Continuous</t>
  </si>
  <si>
    <t>Annual</t>
  </si>
  <si>
    <t>Decremented Put Option Prices</t>
  </si>
  <si>
    <t>Guarantee %</t>
  </si>
  <si>
    <t>Survival Prob</t>
  </si>
  <si>
    <t>Illustration of Dynamic Hedging Calculation for GMMB</t>
  </si>
  <si>
    <t>Death Rate</t>
  </si>
  <si>
    <t>Lapse Rate</t>
  </si>
  <si>
    <t>Deaths</t>
  </si>
  <si>
    <t>Guarantee</t>
  </si>
  <si>
    <t>Put</t>
  </si>
  <si>
    <t>Term</t>
  </si>
  <si>
    <t>Hedge Costs</t>
  </si>
  <si>
    <t>Illustration of Dynamic Hedging Calculation for GMDB</t>
  </si>
  <si>
    <t>Guarantee Increase %</t>
  </si>
  <si>
    <t>t1</t>
  </si>
  <si>
    <t>t2</t>
  </si>
  <si>
    <t>t3</t>
  </si>
  <si>
    <t>S0</t>
  </si>
  <si>
    <t>risk-free</t>
  </si>
  <si>
    <t>volatility</t>
  </si>
  <si>
    <t>P(t2 - t1)</t>
  </si>
  <si>
    <t>Survival  Benefit Hedge</t>
  </si>
  <si>
    <t>Put Price</t>
  </si>
  <si>
    <t>Death Benefit Hedge</t>
  </si>
  <si>
    <t>Illustration of Hedge Cost Calculation for GMAB Death and Survival Benefit</t>
  </si>
  <si>
    <t>Illustration of Hedge Cost Calculation for GMAB Death and Survival Benefit, No Renewal or Rollover</t>
  </si>
  <si>
    <t>Value of Option, B</t>
  </si>
  <si>
    <t>Value of Annuity</t>
  </si>
  <si>
    <t>of $1 per month</t>
  </si>
  <si>
    <t>Annual margin offset rate</t>
  </si>
  <si>
    <t>Adjusted interest rate</t>
  </si>
  <si>
    <t>Illustration of Hedge Cost Calculation using Pricing by Deducation from the Separate Account</t>
  </si>
  <si>
    <t>Part of</t>
  </si>
  <si>
    <t>Hedge</t>
  </si>
  <si>
    <t>Bond</t>
  </si>
  <si>
    <t>BSP</t>
  </si>
  <si>
    <t>H(t)</t>
  </si>
  <si>
    <t>Hedge b/f</t>
  </si>
  <si>
    <t>H(t-)</t>
  </si>
  <si>
    <t>HE</t>
  </si>
  <si>
    <t>M (annual)</t>
  </si>
  <si>
    <t>PVHE</t>
  </si>
  <si>
    <t>Illustration of Hedge Cost Calculation for Point-to-Point EIA Contracts</t>
  </si>
  <si>
    <t>P</t>
  </si>
  <si>
    <t>Minimum</t>
  </si>
  <si>
    <t>Base for Min</t>
  </si>
  <si>
    <t>yield</t>
  </si>
  <si>
    <t>Number of options</t>
  </si>
  <si>
    <t>Strike</t>
  </si>
  <si>
    <t>Call Option Premium</t>
  </si>
  <si>
    <t>Bottom of page 245</t>
  </si>
  <si>
    <t>Spread</t>
  </si>
  <si>
    <t>Funds Available</t>
  </si>
  <si>
    <t>Strike Prices</t>
  </si>
  <si>
    <t>Alpha Values</t>
  </si>
  <si>
    <t>Option Prices</t>
  </si>
  <si>
    <t>Top of page 246</t>
  </si>
  <si>
    <t>Spread/Vol</t>
  </si>
  <si>
    <t>Illustration of Hedge Cost Calculation for CAR EIA Contracts (No life-of-contract guarantee)</t>
  </si>
  <si>
    <t>riskfree</t>
  </si>
  <si>
    <t>n</t>
  </si>
  <si>
    <t>Participation Rate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</si>
</sst>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00000"/>
    <numFmt numFmtId="169" formatCode="#,##0.0_);\(#,##0.0\)"/>
    <numFmt numFmtId="170" formatCode="0.0"/>
    <numFmt numFmtId="171" formatCode="0.00000000"/>
    <numFmt numFmtId="172" formatCode="0.0000000"/>
    <numFmt numFmtId="173" formatCode="0.000%"/>
    <numFmt numFmtId="174" formatCode="0.0000000000000%"/>
    <numFmt numFmtId="175" formatCode="0.0000%"/>
    <numFmt numFmtId="176" formatCode="0.00000%"/>
    <numFmt numFmtId="177" formatCode="0.000000%"/>
    <numFmt numFmtId="178" formatCode="0.000E+00"/>
    <numFmt numFmtId="179" formatCode="0.000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0E+00"/>
    <numFmt numFmtId="185" formatCode="0.0E+00"/>
    <numFmt numFmtId="186" formatCode="0E+00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&quot;$&quot;#,##0"/>
    <numFmt numFmtId="192" formatCode="#,##0.000_);\(#,##0.000\)"/>
    <numFmt numFmtId="193" formatCode="#,##0.0000_);\(#,##0.0000\)"/>
    <numFmt numFmtId="194" formatCode="0_);\(0\)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[$-409]dddd\,\ mmmm\ dd\,\ yyyy"/>
    <numFmt numFmtId="203" formatCode="m/d/yy;@"/>
    <numFmt numFmtId="204" formatCode="0.00000000000000000%"/>
    <numFmt numFmtId="205" formatCode="&quot;$&quot;#,##0.0_);[Red]\(&quot;$&quot;#,##0.0\)"/>
    <numFmt numFmtId="206" formatCode="#,##0.00000_);\(#,##0.00000\)"/>
    <numFmt numFmtId="207" formatCode="&quot;$&quot;#,##0.000_);[Red]\(&quot;$&quot;#,##0.000\)"/>
    <numFmt numFmtId="208" formatCode="&quot;$&quot;#,##0.0000_);[Red]\(&quot;$&quot;#,##0.0000\)"/>
    <numFmt numFmtId="209" formatCode="0.0000_);\(0.0000\)"/>
    <numFmt numFmtId="210" formatCode="0.000_);\(0.000\)"/>
    <numFmt numFmtId="211" formatCode="0.00000_);\(0.00000\)"/>
    <numFmt numFmtId="212" formatCode="#,##0.0000"/>
  </numFmts>
  <fonts count="10">
    <font>
      <sz val="10"/>
      <name val="Garamond"/>
      <family val="0"/>
    </font>
    <font>
      <b/>
      <sz val="10"/>
      <name val="Garamond"/>
      <family val="1"/>
    </font>
    <font>
      <b/>
      <i/>
      <sz val="10"/>
      <name val="Garamond"/>
      <family val="1"/>
    </font>
    <font>
      <u val="single"/>
      <sz val="10"/>
      <color indexed="12"/>
      <name val="Garamond"/>
      <family val="0"/>
    </font>
    <font>
      <u val="single"/>
      <sz val="10"/>
      <color indexed="36"/>
      <name val="Garamond"/>
      <family val="0"/>
    </font>
    <font>
      <sz val="10"/>
      <color indexed="12"/>
      <name val="Garamond"/>
      <family val="1"/>
    </font>
    <font>
      <b/>
      <vertAlign val="subscript"/>
      <sz val="10"/>
      <name val="Garamond"/>
      <family val="1"/>
    </font>
    <font>
      <b/>
      <u val="single"/>
      <sz val="10"/>
      <name val="Garamond"/>
      <family val="1"/>
    </font>
    <font>
      <sz val="10"/>
      <color indexed="10"/>
      <name val="Garamond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/>
    </xf>
    <xf numFmtId="166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0" fillId="0" borderId="15" xfId="21" applyNumberFormat="1" applyBorder="1" applyAlignment="1">
      <alignment horizontal="center"/>
    </xf>
    <xf numFmtId="164" fontId="0" fillId="0" borderId="0" xfId="21" applyNumberFormat="1" applyBorder="1" applyAlignment="1">
      <alignment horizontal="center"/>
    </xf>
    <xf numFmtId="164" fontId="0" fillId="0" borderId="16" xfId="21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164" fontId="0" fillId="0" borderId="18" xfId="21" applyNumberFormat="1" applyBorder="1" applyAlignment="1">
      <alignment horizontal="center"/>
    </xf>
    <xf numFmtId="164" fontId="0" fillId="0" borderId="2" xfId="21" applyNumberFormat="1" applyBorder="1" applyAlignment="1">
      <alignment horizontal="center"/>
    </xf>
    <xf numFmtId="164" fontId="0" fillId="0" borderId="19" xfId="21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209" fontId="0" fillId="0" borderId="2" xfId="0" applyNumberFormat="1" applyBorder="1" applyAlignment="1">
      <alignment horizontal="center"/>
    </xf>
    <xf numFmtId="209" fontId="0" fillId="0" borderId="0" xfId="0" applyNumberFormat="1" applyAlignment="1">
      <alignment horizontal="center"/>
    </xf>
    <xf numFmtId="193" fontId="0" fillId="0" borderId="0" xfId="0" applyNumberFormat="1" applyAlignment="1">
      <alignment/>
    </xf>
    <xf numFmtId="0" fontId="1" fillId="0" borderId="3" xfId="0" applyFont="1" applyBorder="1" applyAlignment="1">
      <alignment horizontal="centerContinuous"/>
    </xf>
    <xf numFmtId="193" fontId="0" fillId="0" borderId="2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5" xfId="0" applyBorder="1" applyAlignment="1">
      <alignment/>
    </xf>
    <xf numFmtId="192" fontId="0" fillId="0" borderId="5" xfId="0" applyNumberFormat="1" applyBorder="1" applyAlignment="1">
      <alignment/>
    </xf>
    <xf numFmtId="192" fontId="0" fillId="0" borderId="6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39" fontId="0" fillId="0" borderId="20" xfId="0" applyNumberFormat="1" applyBorder="1" applyAlignment="1">
      <alignment/>
    </xf>
    <xf numFmtId="167" fontId="0" fillId="0" borderId="0" xfId="0" applyNumberFormat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6" fontId="0" fillId="0" borderId="2" xfId="0" applyNumberFormat="1" applyBorder="1" applyAlignment="1">
      <alignment/>
    </xf>
    <xf numFmtId="167" fontId="0" fillId="0" borderId="2" xfId="0" applyNumberFormat="1" applyBorder="1" applyAlignment="1">
      <alignment/>
    </xf>
    <xf numFmtId="209" fontId="0" fillId="0" borderId="0" xfId="0" applyNumberFormat="1" applyAlignment="1">
      <alignment/>
    </xf>
    <xf numFmtId="209" fontId="0" fillId="0" borderId="2" xfId="0" applyNumberFormat="1" applyBorder="1" applyAlignment="1">
      <alignment/>
    </xf>
    <xf numFmtId="39" fontId="0" fillId="0" borderId="2" xfId="0" applyNumberFormat="1" applyBorder="1" applyAlignment="1">
      <alignment/>
    </xf>
    <xf numFmtId="0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9" fontId="0" fillId="0" borderId="9" xfId="21" applyBorder="1" applyAlignment="1">
      <alignment/>
    </xf>
    <xf numFmtId="9" fontId="0" fillId="0" borderId="16" xfId="21" applyBorder="1" applyAlignment="1">
      <alignment/>
    </xf>
    <xf numFmtId="9" fontId="0" fillId="0" borderId="19" xfId="21" applyBorder="1" applyAlignment="1">
      <alignment/>
    </xf>
    <xf numFmtId="0" fontId="1" fillId="0" borderId="4" xfId="0" applyFont="1" applyBorder="1" applyAlignment="1">
      <alignment/>
    </xf>
    <xf numFmtId="192" fontId="0" fillId="0" borderId="4" xfId="0" applyNumberFormat="1" applyBorder="1" applyAlignment="1">
      <alignment horizontal="right"/>
    </xf>
    <xf numFmtId="192" fontId="0" fillId="0" borderId="0" xfId="0" applyNumberFormat="1" applyBorder="1" applyAlignment="1">
      <alignment horizontal="right"/>
    </xf>
    <xf numFmtId="192" fontId="0" fillId="0" borderId="1" xfId="0" applyNumberFormat="1" applyBorder="1" applyAlignment="1">
      <alignment horizontal="right"/>
    </xf>
    <xf numFmtId="206" fontId="0" fillId="0" borderId="0" xfId="0" applyNumberFormat="1" applyAlignment="1">
      <alignment horizontal="right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8" xfId="0" applyFont="1" applyBorder="1" applyAlignment="1">
      <alignment horizontal="right"/>
    </xf>
    <xf numFmtId="165" fontId="0" fillId="0" borderId="9" xfId="0" applyNumberFormat="1" applyBorder="1" applyAlignment="1">
      <alignment/>
    </xf>
    <xf numFmtId="0" fontId="1" fillId="0" borderId="15" xfId="0" applyFont="1" applyBorder="1" applyAlignment="1">
      <alignment horizontal="right"/>
    </xf>
    <xf numFmtId="165" fontId="0" fillId="0" borderId="16" xfId="0" applyNumberFormat="1" applyBorder="1" applyAlignment="1">
      <alignment/>
    </xf>
    <xf numFmtId="0" fontId="1" fillId="0" borderId="18" xfId="0" applyFont="1" applyBorder="1" applyAlignment="1">
      <alignment horizontal="right"/>
    </xf>
    <xf numFmtId="165" fontId="0" fillId="0" borderId="19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7" fontId="0" fillId="0" borderId="19" xfId="21" applyNumberFormat="1" applyBorder="1" applyAlignment="1">
      <alignment/>
    </xf>
    <xf numFmtId="0" fontId="0" fillId="0" borderId="4" xfId="0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0" fontId="0" fillId="0" borderId="0" xfId="0" applyAlignment="1" quotePrefix="1">
      <alignment/>
    </xf>
    <xf numFmtId="9" fontId="0" fillId="0" borderId="16" xfId="21" applyBorder="1" applyAlignment="1">
      <alignment horizontal="center"/>
    </xf>
    <xf numFmtId="9" fontId="0" fillId="0" borderId="19" xfId="2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0" xfId="0" applyFont="1" applyBorder="1" applyAlignment="1">
      <alignment/>
    </xf>
    <xf numFmtId="192" fontId="0" fillId="0" borderId="3" xfId="0" applyNumberFormat="1" applyBorder="1" applyAlignment="1">
      <alignment/>
    </xf>
    <xf numFmtId="192" fontId="0" fillId="0" borderId="1" xfId="0" applyNumberFormat="1" applyBorder="1" applyAlignment="1">
      <alignment/>
    </xf>
    <xf numFmtId="192" fontId="0" fillId="0" borderId="20" xfId="0" applyNumberFormat="1" applyBorder="1" applyAlignment="1">
      <alignment/>
    </xf>
    <xf numFmtId="9" fontId="0" fillId="0" borderId="16" xfId="21" applyBorder="1" applyAlignment="1">
      <alignment horizontal="center"/>
    </xf>
    <xf numFmtId="9" fontId="0" fillId="0" borderId="19" xfId="21" applyBorder="1" applyAlignment="1">
      <alignment horizontal="center"/>
    </xf>
    <xf numFmtId="10" fontId="0" fillId="0" borderId="9" xfId="21" applyNumberFormat="1" applyBorder="1" applyAlignment="1">
      <alignment horizontal="center"/>
    </xf>
    <xf numFmtId="10" fontId="0" fillId="0" borderId="16" xfId="21" applyNumberFormat="1" applyBorder="1" applyAlignment="1">
      <alignment horizontal="center"/>
    </xf>
    <xf numFmtId="0" fontId="1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10" fontId="0" fillId="0" borderId="2" xfId="21" applyNumberFormat="1" applyBorder="1" applyAlignment="1">
      <alignment/>
    </xf>
    <xf numFmtId="10" fontId="0" fillId="0" borderId="19" xfId="21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92" fontId="0" fillId="0" borderId="0" xfId="0" applyNumberFormat="1" applyAlignment="1">
      <alignment/>
    </xf>
    <xf numFmtId="192" fontId="0" fillId="0" borderId="2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9" fontId="5" fillId="0" borderId="16" xfId="2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0" fontId="5" fillId="0" borderId="16" xfId="21" applyNumberFormat="1" applyFont="1" applyBorder="1" applyAlignment="1">
      <alignment horizontal="center"/>
    </xf>
    <xf numFmtId="10" fontId="5" fillId="0" borderId="0" xfId="21" applyNumberFormat="1" applyFont="1" applyBorder="1" applyAlignment="1">
      <alignment horizontal="center"/>
    </xf>
    <xf numFmtId="39" fontId="5" fillId="0" borderId="19" xfId="21" applyNumberFormat="1" applyFont="1" applyBorder="1" applyAlignment="1">
      <alignment horizontal="center"/>
    </xf>
    <xf numFmtId="39" fontId="5" fillId="0" borderId="16" xfId="21" applyNumberFormat="1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9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39" fontId="0" fillId="0" borderId="16" xfId="0" applyNumberFormat="1" applyBorder="1" applyAlignment="1">
      <alignment/>
    </xf>
    <xf numFmtId="0" fontId="0" fillId="0" borderId="18" xfId="0" applyFill="1" applyBorder="1" applyAlignment="1">
      <alignment horizontal="center"/>
    </xf>
    <xf numFmtId="192" fontId="0" fillId="0" borderId="19" xfId="0" applyNumberFormat="1" applyBorder="1" applyAlignment="1">
      <alignment/>
    </xf>
    <xf numFmtId="9" fontId="5" fillId="0" borderId="19" xfId="21" applyFont="1" applyBorder="1" applyAlignment="1">
      <alignment horizontal="center"/>
    </xf>
    <xf numFmtId="164" fontId="1" fillId="0" borderId="0" xfId="21" applyNumberFormat="1" applyFont="1" applyAlignment="1">
      <alignment horizontal="center"/>
    </xf>
    <xf numFmtId="39" fontId="0" fillId="0" borderId="4" xfId="0" applyNumberFormat="1" applyBorder="1" applyAlignment="1">
      <alignment/>
    </xf>
    <xf numFmtId="39" fontId="0" fillId="0" borderId="1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9" fontId="5" fillId="0" borderId="0" xfId="21" applyFont="1" applyBorder="1" applyAlignment="1">
      <alignment horizontal="center"/>
    </xf>
    <xf numFmtId="39" fontId="5" fillId="0" borderId="0" xfId="21" applyNumberFormat="1" applyFont="1" applyBorder="1" applyAlignment="1">
      <alignment horizontal="center"/>
    </xf>
    <xf numFmtId="9" fontId="1" fillId="0" borderId="5" xfId="21" applyFont="1" applyBorder="1" applyAlignment="1">
      <alignment/>
    </xf>
    <xf numFmtId="164" fontId="1" fillId="0" borderId="1" xfId="21" applyNumberFormat="1" applyFont="1" applyBorder="1" applyAlignment="1">
      <alignment horizontal="center"/>
    </xf>
    <xf numFmtId="164" fontId="8" fillId="0" borderId="4" xfId="21" applyNumberFormat="1" applyFont="1" applyBorder="1" applyAlignment="1">
      <alignment/>
    </xf>
    <xf numFmtId="164" fontId="8" fillId="0" borderId="0" xfId="21" applyNumberFormat="1" applyFont="1" applyBorder="1" applyAlignment="1">
      <alignment/>
    </xf>
    <xf numFmtId="164" fontId="8" fillId="0" borderId="1" xfId="21" applyNumberFormat="1" applyFont="1" applyBorder="1" applyAlignment="1">
      <alignment/>
    </xf>
    <xf numFmtId="0" fontId="0" fillId="0" borderId="11" xfId="0" applyBorder="1" applyAlignment="1">
      <alignment horizontal="center"/>
    </xf>
    <xf numFmtId="39" fontId="0" fillId="0" borderId="13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15" xfId="21" applyNumberFormat="1" applyFont="1" applyBorder="1" applyAlignment="1">
      <alignment horizontal="center"/>
    </xf>
    <xf numFmtId="39" fontId="0" fillId="0" borderId="16" xfId="0" applyNumberFormat="1" applyBorder="1" applyAlignment="1">
      <alignment horizontal="center"/>
    </xf>
    <xf numFmtId="164" fontId="1" fillId="0" borderId="18" xfId="21" applyNumberFormat="1" applyFont="1" applyBorder="1" applyAlignment="1">
      <alignment horizontal="center"/>
    </xf>
    <xf numFmtId="39" fontId="0" fillId="0" borderId="19" xfId="0" applyNumberFormat="1" applyBorder="1" applyAlignment="1">
      <alignment horizontal="center"/>
    </xf>
    <xf numFmtId="9" fontId="1" fillId="0" borderId="1" xfId="21" applyFont="1" applyBorder="1" applyAlignment="1">
      <alignment horizontal="center"/>
    </xf>
    <xf numFmtId="10" fontId="5" fillId="0" borderId="9" xfId="21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R32"/>
  <sheetViews>
    <sheetView showGridLines="0" tabSelected="1" workbookViewId="0" topLeftCell="A1">
      <selection activeCell="B3" sqref="B3"/>
    </sheetView>
  </sheetViews>
  <sheetFormatPr defaultColWidth="9.33203125" defaultRowHeight="12.75"/>
  <cols>
    <col min="1" max="1" width="2.83203125" style="0" customWidth="1"/>
    <col min="2" max="3" width="12.83203125" style="0" customWidth="1"/>
    <col min="5" max="5" width="12.83203125" style="0" customWidth="1"/>
    <col min="6" max="18" width="6.83203125" style="0" customWidth="1"/>
  </cols>
  <sheetData>
    <row r="1" ht="12.75">
      <c r="A1" s="30" t="s">
        <v>19</v>
      </c>
    </row>
    <row r="2" ht="12.75">
      <c r="A2" s="30" t="s">
        <v>20</v>
      </c>
    </row>
    <row r="3" ht="13.5" thickBot="1"/>
    <row r="4" spans="2:18" ht="13.5" thickBot="1">
      <c r="B4" s="31" t="s">
        <v>21</v>
      </c>
      <c r="C4" s="32"/>
      <c r="F4" s="33" t="s">
        <v>22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4"/>
    </row>
    <row r="5" spans="2:18" ht="13.5" thickBot="1">
      <c r="B5" s="12" t="s">
        <v>23</v>
      </c>
      <c r="C5" s="3">
        <v>0.037</v>
      </c>
      <c r="E5" s="35" t="s">
        <v>24</v>
      </c>
      <c r="F5" s="36">
        <v>0</v>
      </c>
      <c r="G5" s="37">
        <v>1</v>
      </c>
      <c r="H5" s="37">
        <v>2</v>
      </c>
      <c r="I5" s="37">
        <v>3</v>
      </c>
      <c r="J5" s="37">
        <v>4</v>
      </c>
      <c r="K5" s="37">
        <v>5</v>
      </c>
      <c r="L5" s="37">
        <v>6</v>
      </c>
      <c r="M5" s="37">
        <v>7</v>
      </c>
      <c r="N5" s="37">
        <v>8</v>
      </c>
      <c r="O5" s="37">
        <v>9</v>
      </c>
      <c r="P5" s="37">
        <v>10</v>
      </c>
      <c r="Q5" s="37">
        <v>11</v>
      </c>
      <c r="R5" s="38">
        <v>12</v>
      </c>
    </row>
    <row r="6" spans="2:18" ht="12.75">
      <c r="B6" s="12" t="s">
        <v>25</v>
      </c>
      <c r="C6" s="3">
        <v>0.21</v>
      </c>
      <c r="E6" s="39">
        <v>1</v>
      </c>
      <c r="F6" s="40">
        <f>C5</f>
        <v>0.037</v>
      </c>
      <c r="G6" s="41">
        <f>C7</f>
        <v>0.963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2">
        <v>0</v>
      </c>
    </row>
    <row r="7" spans="2:18" ht="12.75">
      <c r="B7" s="12" t="s">
        <v>26</v>
      </c>
      <c r="C7" s="3">
        <f>1-C5</f>
        <v>0.963</v>
      </c>
      <c r="E7" s="39">
        <v>2</v>
      </c>
      <c r="F7" s="40">
        <f>$C$5*F21</f>
        <v>0.02923</v>
      </c>
      <c r="G7" s="41">
        <f aca="true" t="shared" si="0" ref="G7:H10">$C$5*G21+$C$7*F6</f>
        <v>0.043400999999999995</v>
      </c>
      <c r="H7" s="41">
        <f t="shared" si="0"/>
        <v>0.9273689999999999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2">
        <v>0</v>
      </c>
    </row>
    <row r="8" spans="2:18" ht="13.5" thickBot="1">
      <c r="B8" s="43" t="s">
        <v>27</v>
      </c>
      <c r="C8" s="8">
        <f>1-C6</f>
        <v>0.79</v>
      </c>
      <c r="E8" s="39">
        <v>3</v>
      </c>
      <c r="F8" s="40">
        <f aca="true" t="shared" si="1" ref="F8:F17">$C$5*F22</f>
        <v>0.023091700000000003</v>
      </c>
      <c r="G8" s="41">
        <f t="shared" si="0"/>
        <v>0.03457428</v>
      </c>
      <c r="H8" s="41">
        <f t="shared" si="0"/>
        <v>0.049277672999999994</v>
      </c>
      <c r="I8" s="41">
        <f>$C$5*I22+$C$7*H7</f>
        <v>0.8930563469999998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>
        <v>0</v>
      </c>
    </row>
    <row r="9" spans="5:18" ht="13.5" thickBot="1">
      <c r="E9" s="39">
        <v>4</v>
      </c>
      <c r="F9" s="40">
        <f t="shared" si="1"/>
        <v>0.018242443000000004</v>
      </c>
      <c r="G9" s="41">
        <f t="shared" si="0"/>
        <v>0.027540798300000002</v>
      </c>
      <c r="H9" s="41">
        <f t="shared" si="0"/>
        <v>0.03954344031</v>
      </c>
      <c r="I9" s="41">
        <f>$C$5*I23+$C$7*H8</f>
        <v>0.05466005622899999</v>
      </c>
      <c r="J9" s="41">
        <f>$C$5*J23+$C$7*I8</f>
        <v>0.8600132621609998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>
        <v>0</v>
      </c>
    </row>
    <row r="10" spans="2:18" ht="12.75">
      <c r="B10" s="44" t="s">
        <v>28</v>
      </c>
      <c r="C10" s="32"/>
      <c r="E10" s="39">
        <v>5</v>
      </c>
      <c r="F10" s="40">
        <f t="shared" si="1"/>
        <v>0.014411529970000003</v>
      </c>
      <c r="G10" s="41">
        <f t="shared" si="0"/>
        <v>0.021936653166000006</v>
      </c>
      <c r="H10" s="41">
        <f t="shared" si="0"/>
        <v>0.0317266737678</v>
      </c>
      <c r="I10" s="41">
        <f>$C$5*I24+$C$7*H9</f>
        <v>0.04415568967043999</v>
      </c>
      <c r="J10" s="41">
        <f>$C$5*J24+$C$7*I9</f>
        <v>0.05957668196471699</v>
      </c>
      <c r="K10" s="41">
        <f>$C$5*K24+$C$7*J9</f>
        <v>0.8281927714610428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>
        <v>0</v>
      </c>
    </row>
    <row r="11" spans="2:18" ht="12.75">
      <c r="B11" s="12" t="s">
        <v>29</v>
      </c>
      <c r="C11" s="2">
        <f>C6/(C5+C6)</f>
        <v>0.8502024291497976</v>
      </c>
      <c r="E11" s="39">
        <v>6</v>
      </c>
      <c r="F11" s="40">
        <f t="shared" si="1"/>
        <v>0.011385108676300004</v>
      </c>
      <c r="G11" s="41">
        <f aca="true" t="shared" si="2" ref="G11:L11">$C$5*G25+$C$7*F10</f>
        <v>0.017471699783250003</v>
      </c>
      <c r="H11" s="41">
        <f t="shared" si="2"/>
        <v>0.025450848155520005</v>
      </c>
      <c r="I11" s="41">
        <f t="shared" si="2"/>
        <v>0.035659571124609</v>
      </c>
      <c r="J11" s="41">
        <f t="shared" si="2"/>
        <v>0.04842848556432314</v>
      </c>
      <c r="K11" s="41">
        <f t="shared" si="2"/>
        <v>0.06405464777901343</v>
      </c>
      <c r="L11" s="41">
        <f t="shared" si="2"/>
        <v>0.7975496389169842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>
        <v>0</v>
      </c>
    </row>
    <row r="12" spans="2:18" ht="13.5" thickBot="1">
      <c r="B12" s="43" t="s">
        <v>30</v>
      </c>
      <c r="C12" s="7">
        <f>1-C11</f>
        <v>0.1497975708502024</v>
      </c>
      <c r="E12" s="39">
        <v>7</v>
      </c>
      <c r="F12" s="40">
        <f t="shared" si="1"/>
        <v>0.008994235854277003</v>
      </c>
      <c r="G12" s="41">
        <f aca="true" t="shared" si="3" ref="G12:M12">$C$5*G26+$C$7*F11</f>
        <v>0.013914620416634403</v>
      </c>
      <c r="H12" s="41">
        <f t="shared" si="3"/>
        <v>0.020413117100132553</v>
      </c>
      <c r="I12" s="41">
        <f t="shared" si="3"/>
        <v>0.028790042615053472</v>
      </c>
      <c r="J12" s="41">
        <f t="shared" si="3"/>
        <v>0.03934943626697243</v>
      </c>
      <c r="K12" s="41">
        <f t="shared" si="3"/>
        <v>0.0523785618244319</v>
      </c>
      <c r="L12" s="41">
        <f t="shared" si="3"/>
        <v>0.06811968364544223</v>
      </c>
      <c r="M12" s="41">
        <f t="shared" si="3"/>
        <v>0.7680403022770558</v>
      </c>
      <c r="N12" s="41">
        <v>0</v>
      </c>
      <c r="O12" s="41">
        <v>0</v>
      </c>
      <c r="P12" s="41">
        <v>0</v>
      </c>
      <c r="Q12" s="41">
        <v>0</v>
      </c>
      <c r="R12" s="42">
        <v>0</v>
      </c>
    </row>
    <row r="13" spans="5:18" ht="13.5" thickBot="1">
      <c r="E13" s="39">
        <v>8</v>
      </c>
      <c r="F13" s="40">
        <f t="shared" si="1"/>
        <v>0.007105446324878833</v>
      </c>
      <c r="G13" s="41">
        <f aca="true" t="shared" si="4" ref="G13:N13">$C$5*G27+$C$7*F12</f>
        <v>0.01108101242355603</v>
      </c>
      <c r="H13" s="41">
        <f t="shared" si="4"/>
        <v>0.016369952033536396</v>
      </c>
      <c r="I13" s="41">
        <f t="shared" si="4"/>
        <v>0.023237476772213328</v>
      </c>
      <c r="J13" s="41">
        <f t="shared" si="4"/>
        <v>0.03195920863237414</v>
      </c>
      <c r="K13" s="41">
        <f t="shared" si="4"/>
        <v>0.04280592133646033</v>
      </c>
      <c r="L13" s="41">
        <f t="shared" si="4"/>
        <v>0.05602195533923017</v>
      </c>
      <c r="M13" s="41">
        <f t="shared" si="4"/>
        <v>0.07179621604494583</v>
      </c>
      <c r="N13" s="41">
        <f t="shared" si="4"/>
        <v>0.7396228110928047</v>
      </c>
      <c r="O13" s="41">
        <v>0</v>
      </c>
      <c r="P13" s="41">
        <v>0</v>
      </c>
      <c r="Q13" s="41">
        <v>0</v>
      </c>
      <c r="R13" s="42">
        <v>0</v>
      </c>
    </row>
    <row r="14" spans="2:18" ht="14.25">
      <c r="B14" s="22" t="s">
        <v>0</v>
      </c>
      <c r="C14" s="22" t="s">
        <v>32</v>
      </c>
      <c r="E14" s="39">
        <v>9</v>
      </c>
      <c r="F14" s="40">
        <f t="shared" si="1"/>
        <v>0.005613302596654278</v>
      </c>
      <c r="G14" s="41">
        <f aca="true" t="shared" si="5" ref="G14:O14">$C$5*G28+$C$7*F13</f>
        <v>0.008823885027196995</v>
      </c>
      <c r="H14" s="41">
        <f t="shared" si="5"/>
        <v>0.013125567896652503</v>
      </c>
      <c r="I14" s="41">
        <f t="shared" si="5"/>
        <v>0.018750793281944268</v>
      </c>
      <c r="J14" s="41">
        <f t="shared" si="5"/>
        <v>0.02594656286208174</v>
      </c>
      <c r="K14" s="41">
        <f t="shared" si="5"/>
        <v>0.03496327025974971</v>
      </c>
      <c r="L14" s="41">
        <f t="shared" si="5"/>
        <v>0.046038389911205915</v>
      </c>
      <c r="M14" s="41">
        <f t="shared" si="5"/>
        <v>0.05937403188216786</v>
      </c>
      <c r="N14" s="41">
        <f t="shared" si="5"/>
        <v>0.07510742919997555</v>
      </c>
      <c r="O14" s="41">
        <f t="shared" si="5"/>
        <v>0.712256767082371</v>
      </c>
      <c r="P14" s="41">
        <v>0</v>
      </c>
      <c r="Q14" s="41">
        <v>0</v>
      </c>
      <c r="R14" s="42">
        <v>0</v>
      </c>
    </row>
    <row r="15" spans="2:18" ht="12.75">
      <c r="B15" s="12">
        <v>0</v>
      </c>
      <c r="C15" s="25">
        <f>$C$11*$F$17+$C$12*$F$32</f>
        <v>0.011204765582800926</v>
      </c>
      <c r="E15" s="39">
        <v>10</v>
      </c>
      <c r="F15" s="40">
        <f t="shared" si="1"/>
        <v>0.004434509051356879</v>
      </c>
      <c r="G15" s="41">
        <f aca="true" t="shared" si="6" ref="G15:P15">$C$5*G29+$C$7*F14</f>
        <v>0.007026078489429935</v>
      </c>
      <c r="H15" s="41">
        <f t="shared" si="6"/>
        <v>0.010522597564608493</v>
      </c>
      <c r="I15" s="41">
        <f t="shared" si="6"/>
        <v>0.015126474695959426</v>
      </c>
      <c r="J15" s="41">
        <f t="shared" si="6"/>
        <v>0.02105697858208027</v>
      </c>
      <c r="K15" s="41">
        <f t="shared" si="6"/>
        <v>0.02854223944120926</v>
      </c>
      <c r="L15" s="41">
        <f t="shared" si="6"/>
        <v>0.03780709852363701</v>
      </c>
      <c r="M15" s="41">
        <f t="shared" si="6"/>
        <v>0.04905592230096359</v>
      </c>
      <c r="N15" s="41">
        <f t="shared" si="6"/>
        <v>0.06244951108866413</v>
      </c>
      <c r="O15" s="41">
        <f t="shared" si="6"/>
        <v>0.07807532356176754</v>
      </c>
      <c r="P15" s="41">
        <f t="shared" si="6"/>
        <v>0.6859032667003232</v>
      </c>
      <c r="Q15" s="41">
        <v>0</v>
      </c>
      <c r="R15" s="42">
        <v>0</v>
      </c>
    </row>
    <row r="16" spans="2:18" ht="12.75">
      <c r="B16" s="12">
        <v>1</v>
      </c>
      <c r="C16" s="25">
        <f>$C$11*$G$17+$C$12*$G$32</f>
        <v>0.007351949216723245</v>
      </c>
      <c r="E16" s="39">
        <v>11</v>
      </c>
      <c r="F16" s="40">
        <f t="shared" si="1"/>
        <v>0.0035032621505719347</v>
      </c>
      <c r="G16" s="41">
        <f aca="true" t="shared" si="7" ref="G16:Q16">$C$5*G30+$C$7*F15</f>
        <v>0.005594217367825653</v>
      </c>
      <c r="H16" s="41">
        <f t="shared" si="7"/>
        <v>0.0084345802358824</v>
      </c>
      <c r="I16" s="41">
        <f t="shared" si="7"/>
        <v>0.012199623838346592</v>
      </c>
      <c r="J16" s="41">
        <f t="shared" si="7"/>
        <v>0.017082460870748307</v>
      </c>
      <c r="K16" s="41">
        <f t="shared" si="7"/>
        <v>0.023288477697951067</v>
      </c>
      <c r="L16" s="41">
        <f t="shared" si="7"/>
        <v>0.031026441909966226</v>
      </c>
      <c r="M16" s="41">
        <f t="shared" si="7"/>
        <v>0.04049550689288562</v>
      </c>
      <c r="N16" s="41">
        <f t="shared" si="7"/>
        <v>0.0518673209286002</v>
      </c>
      <c r="O16" s="41">
        <f t="shared" si="7"/>
        <v>0.06526249060459832</v>
      </c>
      <c r="P16" s="41">
        <f t="shared" si="7"/>
        <v>0.08072077167021215</v>
      </c>
      <c r="Q16" s="41">
        <f t="shared" si="7"/>
        <v>0.6605248458324112</v>
      </c>
      <c r="R16" s="42">
        <v>0</v>
      </c>
    </row>
    <row r="17" spans="2:18" ht="13.5" thickBot="1">
      <c r="B17" s="12">
        <v>2</v>
      </c>
      <c r="C17" s="25">
        <f>$C$11*$H$17+$C$12*$H$32</f>
        <v>0.010313631299796525</v>
      </c>
      <c r="E17" s="45">
        <v>12</v>
      </c>
      <c r="F17" s="46">
        <f t="shared" si="1"/>
        <v>0.0027675770989518287</v>
      </c>
      <c r="G17" s="47">
        <f aca="true" t="shared" si="8" ref="G17:R17">$C$5*G31+$C$7*F16</f>
        <v>0.004453887855911308</v>
      </c>
      <c r="H17" s="47">
        <f t="shared" si="8"/>
        <v>0.006759912609022458</v>
      </c>
      <c r="I17" s="47">
        <f t="shared" si="8"/>
        <v>0.009836687633298362</v>
      </c>
      <c r="J17" s="47">
        <f t="shared" si="8"/>
        <v>0.013853146398161483</v>
      </c>
      <c r="K17" s="47">
        <f t="shared" si="8"/>
        <v>0.01899240232760552</v>
      </c>
      <c r="L17" s="47">
        <f t="shared" si="8"/>
        <v>0.025445386832769624</v>
      </c>
      <c r="M17" s="47">
        <f t="shared" si="8"/>
        <v>0.033401168816378446</v>
      </c>
      <c r="N17" s="47">
        <f t="shared" si="8"/>
        <v>0.04303324717881743</v>
      </c>
      <c r="O17" s="47">
        <f t="shared" si="8"/>
        <v>0.05448111578211058</v>
      </c>
      <c r="P17" s="47">
        <f t="shared" si="8"/>
        <v>0.06782646942968483</v>
      </c>
      <c r="Q17" s="47">
        <f t="shared" si="8"/>
        <v>0.08306357150067581</v>
      </c>
      <c r="R17" s="48">
        <f t="shared" si="8"/>
        <v>0.6360854265366119</v>
      </c>
    </row>
    <row r="18" spans="2:3" ht="13.5" thickBot="1">
      <c r="B18" s="12">
        <v>3</v>
      </c>
      <c r="C18" s="25">
        <f>$C$11*$I$17+$C$12*$I$32</f>
        <v>0.014111128403558361</v>
      </c>
    </row>
    <row r="19" spans="2:18" ht="13.5" thickBot="1">
      <c r="B19" s="12">
        <v>4</v>
      </c>
      <c r="C19" s="25">
        <f>$C$11*$J$17+$C$12*$J$32</f>
        <v>0.01889404715743522</v>
      </c>
      <c r="F19" s="33" t="s">
        <v>31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4"/>
    </row>
    <row r="20" spans="2:18" ht="13.5" thickBot="1">
      <c r="B20" s="12">
        <v>5</v>
      </c>
      <c r="C20" s="25">
        <f>$C$11*$K$17+$C$12*$K$32</f>
        <v>0.0248150173762431</v>
      </c>
      <c r="E20" s="35" t="s">
        <v>24</v>
      </c>
      <c r="F20" s="36">
        <v>0</v>
      </c>
      <c r="G20" s="37">
        <v>1</v>
      </c>
      <c r="H20" s="37">
        <v>2</v>
      </c>
      <c r="I20" s="37">
        <v>3</v>
      </c>
      <c r="J20" s="37">
        <v>4</v>
      </c>
      <c r="K20" s="37">
        <v>5</v>
      </c>
      <c r="L20" s="37">
        <v>6</v>
      </c>
      <c r="M20" s="37">
        <v>7</v>
      </c>
      <c r="N20" s="37">
        <v>8</v>
      </c>
      <c r="O20" s="37">
        <v>9</v>
      </c>
      <c r="P20" s="37">
        <v>10</v>
      </c>
      <c r="Q20" s="37">
        <v>11</v>
      </c>
      <c r="R20" s="38">
        <v>12</v>
      </c>
    </row>
    <row r="21" spans="2:18" ht="12.75">
      <c r="B21" s="12">
        <v>6</v>
      </c>
      <c r="C21" s="25">
        <f>$C$11*$L$17+$C$12*$L$32</f>
        <v>0.032020903344989755</v>
      </c>
      <c r="E21" s="39">
        <v>1</v>
      </c>
      <c r="F21" s="40">
        <f>C8</f>
        <v>0.79</v>
      </c>
      <c r="G21" s="41">
        <f>C6</f>
        <v>0.21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>
        <v>0</v>
      </c>
    </row>
    <row r="22" spans="2:18" ht="12.75">
      <c r="B22" s="12">
        <v>7</v>
      </c>
      <c r="C22" s="25">
        <f>$C$11*$M$17+$C$12*$M$32</f>
        <v>0.04064072088329506</v>
      </c>
      <c r="E22" s="39">
        <v>2</v>
      </c>
      <c r="F22" s="40">
        <f>$C$8*F21</f>
        <v>0.6241000000000001</v>
      </c>
      <c r="G22" s="41">
        <f aca="true" t="shared" si="9" ref="G22:H25">$C$6*F6+$C$8*G21</f>
        <v>0.17367</v>
      </c>
      <c r="H22" s="41">
        <f t="shared" si="9"/>
        <v>0.20223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>
        <v>0</v>
      </c>
    </row>
    <row r="23" spans="2:18" ht="12.75">
      <c r="B23" s="12">
        <v>8</v>
      </c>
      <c r="C23" s="25">
        <f>$C$11*$N$17+$C$12*$N$32</f>
        <v>0.05076975906265002</v>
      </c>
      <c r="E23" s="39">
        <v>3</v>
      </c>
      <c r="F23" s="40">
        <f aca="true" t="shared" si="10" ref="F23:F32">$C$8*F22</f>
        <v>0.4930390000000001</v>
      </c>
      <c r="G23" s="41">
        <f t="shared" si="9"/>
        <v>0.1433376</v>
      </c>
      <c r="H23" s="41">
        <f t="shared" si="9"/>
        <v>0.16887591000000002</v>
      </c>
      <c r="I23" s="41">
        <f>$C$6*H7+$C$8*I22</f>
        <v>0.19474748999999997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>
        <v>0</v>
      </c>
    </row>
    <row r="24" spans="2:18" ht="12.75">
      <c r="B24" s="12">
        <v>9</v>
      </c>
      <c r="C24" s="25">
        <f>$C$11*$O$17+$C$12*$O$32</f>
        <v>0.06244948632742766</v>
      </c>
      <c r="E24" s="39">
        <v>4</v>
      </c>
      <c r="F24" s="40">
        <f t="shared" si="10"/>
        <v>0.3895008100000001</v>
      </c>
      <c r="G24" s="41">
        <f t="shared" si="9"/>
        <v>0.118085961</v>
      </c>
      <c r="H24" s="41">
        <f t="shared" si="9"/>
        <v>0.1406725677</v>
      </c>
      <c r="I24" s="41">
        <f>$C$6*H8+$C$8*I23</f>
        <v>0.16419882842999997</v>
      </c>
      <c r="J24" s="41">
        <f>$C$6*I8+$C$8*J23</f>
        <v>0.18754183286999995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>
        <v>0</v>
      </c>
    </row>
    <row r="25" spans="2:18" ht="12.75">
      <c r="B25" s="12">
        <v>10</v>
      </c>
      <c r="C25" s="25">
        <f>$C$11*$P$17+$C$12*$P$32</f>
        <v>0.07564297167782306</v>
      </c>
      <c r="E25" s="39">
        <v>5</v>
      </c>
      <c r="F25" s="40">
        <f t="shared" si="10"/>
        <v>0.3077056399000001</v>
      </c>
      <c r="G25" s="41">
        <f t="shared" si="9"/>
        <v>0.09711882222000001</v>
      </c>
      <c r="H25" s="41">
        <f t="shared" si="9"/>
        <v>0.116914896126</v>
      </c>
      <c r="I25" s="41">
        <f>$C$6*H9+$C$8*I24</f>
        <v>0.1380211969248</v>
      </c>
      <c r="J25" s="41">
        <f>$C$6*I9+$C$8*J24</f>
        <v>0.15963665977539</v>
      </c>
      <c r="K25" s="41">
        <f>$C$6*J9+$C$8*K24</f>
        <v>0.18060278505380994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>
        <v>0</v>
      </c>
    </row>
    <row r="26" spans="2:18" ht="12.75">
      <c r="B26" s="12">
        <v>11</v>
      </c>
      <c r="C26" s="25">
        <f>$C$11*$Q$17+$C$12*$Q$32</f>
        <v>0.09020579122674519</v>
      </c>
      <c r="E26" s="39">
        <v>6</v>
      </c>
      <c r="F26" s="40">
        <f t="shared" si="10"/>
        <v>0.24308745552100008</v>
      </c>
      <c r="G26" s="41">
        <f aca="true" t="shared" si="11" ref="G26:L26">$C$6*F10+$C$8*G25</f>
        <v>0.0797502908475</v>
      </c>
      <c r="H26" s="41">
        <f t="shared" si="11"/>
        <v>0.09696946510440002</v>
      </c>
      <c r="I26" s="41">
        <f t="shared" si="11"/>
        <v>0.11569934706183001</v>
      </c>
      <c r="J26" s="41">
        <f t="shared" si="11"/>
        <v>0.1353856560533505</v>
      </c>
      <c r="K26" s="41">
        <f t="shared" si="11"/>
        <v>0.15518730340510045</v>
      </c>
      <c r="L26" s="41">
        <f t="shared" si="11"/>
        <v>0.17392048200681898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>
        <v>0</v>
      </c>
    </row>
    <row r="27" spans="2:18" ht="13.5" thickBot="1">
      <c r="B27" s="43">
        <v>12</v>
      </c>
      <c r="C27" s="49">
        <f>$C$11*$R$17+$C$12*$R$32</f>
        <v>0.5615798284405115</v>
      </c>
      <c r="E27" s="39">
        <v>7</v>
      </c>
      <c r="F27" s="40">
        <f t="shared" si="10"/>
        <v>0.19203908986159007</v>
      </c>
      <c r="G27" s="41">
        <f aca="true" t="shared" si="12" ref="G27:M27">$C$6*F11+$C$8*G26</f>
        <v>0.065393602591548</v>
      </c>
      <c r="H27" s="41">
        <f t="shared" si="12"/>
        <v>0.08027493438695851</v>
      </c>
      <c r="I27" s="41">
        <f t="shared" si="12"/>
        <v>0.09674716229150492</v>
      </c>
      <c r="J27" s="41">
        <f t="shared" si="12"/>
        <v>0.11444317821831479</v>
      </c>
      <c r="K27" s="41">
        <f t="shared" si="12"/>
        <v>0.13276795165853722</v>
      </c>
      <c r="L27" s="41">
        <f t="shared" si="12"/>
        <v>0.1508486568189798</v>
      </c>
      <c r="M27" s="41">
        <f t="shared" si="12"/>
        <v>0.16748542417256668</v>
      </c>
      <c r="N27" s="41">
        <v>0</v>
      </c>
      <c r="O27" s="41">
        <v>0</v>
      </c>
      <c r="P27" s="41">
        <v>0</v>
      </c>
      <c r="Q27" s="41">
        <v>0</v>
      </c>
      <c r="R27" s="42">
        <v>0</v>
      </c>
    </row>
    <row r="28" spans="5:18" ht="12.75">
      <c r="E28" s="39">
        <v>8</v>
      </c>
      <c r="F28" s="40">
        <f t="shared" si="10"/>
        <v>0.15171088099065616</v>
      </c>
      <c r="G28" s="41">
        <f aca="true" t="shared" si="13" ref="G28:N28">$C$6*F12+$C$8*G27</f>
        <v>0.053549735576721096</v>
      </c>
      <c r="H28" s="41">
        <f t="shared" si="13"/>
        <v>0.06633926845319045</v>
      </c>
      <c r="I28" s="41">
        <f t="shared" si="13"/>
        <v>0.08071701280131673</v>
      </c>
      <c r="J28" s="41">
        <f t="shared" si="13"/>
        <v>0.09645601974162991</v>
      </c>
      <c r="K28" s="41">
        <f t="shared" si="13"/>
        <v>0.11315006342630862</v>
      </c>
      <c r="L28" s="41">
        <f t="shared" si="13"/>
        <v>0.13016993687012474</v>
      </c>
      <c r="M28" s="41">
        <f t="shared" si="13"/>
        <v>0.14661861866187054</v>
      </c>
      <c r="N28" s="41">
        <f t="shared" si="13"/>
        <v>0.1612884634781817</v>
      </c>
      <c r="O28" s="41">
        <v>0</v>
      </c>
      <c r="P28" s="41">
        <v>0</v>
      </c>
      <c r="Q28" s="41">
        <v>0</v>
      </c>
      <c r="R28" s="42">
        <v>0</v>
      </c>
    </row>
    <row r="29" spans="5:18" ht="12.75">
      <c r="E29" s="39">
        <v>9</v>
      </c>
      <c r="F29" s="40">
        <f t="shared" si="10"/>
        <v>0.11985159598261837</v>
      </c>
      <c r="G29" s="41">
        <f aca="true" t="shared" si="14" ref="G29:O29">$C$6*F13+$C$8*G28</f>
        <v>0.04379643483383422</v>
      </c>
      <c r="H29" s="41">
        <f t="shared" si="14"/>
        <v>0.05473503468696722</v>
      </c>
      <c r="I29" s="41">
        <f t="shared" si="14"/>
        <v>0.06720413004008285</v>
      </c>
      <c r="J29" s="41">
        <f t="shared" si="14"/>
        <v>0.08108012571805244</v>
      </c>
      <c r="K29" s="41">
        <f t="shared" si="14"/>
        <v>0.09609998391958238</v>
      </c>
      <c r="L29" s="41">
        <f t="shared" si="14"/>
        <v>0.11182349360805521</v>
      </c>
      <c r="M29" s="41">
        <f t="shared" si="14"/>
        <v>0.12759331936411608</v>
      </c>
      <c r="N29" s="41">
        <f t="shared" si="14"/>
        <v>0.1424950915172022</v>
      </c>
      <c r="O29" s="41">
        <f t="shared" si="14"/>
        <v>0.15532079032948898</v>
      </c>
      <c r="P29" s="41">
        <v>0</v>
      </c>
      <c r="Q29" s="41">
        <v>0</v>
      </c>
      <c r="R29" s="42">
        <v>0</v>
      </c>
    </row>
    <row r="30" spans="5:18" ht="12.75">
      <c r="E30" s="39">
        <v>10</v>
      </c>
      <c r="F30" s="40">
        <f t="shared" si="10"/>
        <v>0.09468276082626852</v>
      </c>
      <c r="G30" s="41">
        <f aca="true" t="shared" si="15" ref="G30:P30">$C$6*F14+$C$8*G29</f>
        <v>0.03577797706402643</v>
      </c>
      <c r="H30" s="41">
        <f t="shared" si="15"/>
        <v>0.045093693258415474</v>
      </c>
      <c r="I30" s="41">
        <f t="shared" si="15"/>
        <v>0.05584763198996248</v>
      </c>
      <c r="J30" s="41">
        <f t="shared" si="15"/>
        <v>0.06799096590646973</v>
      </c>
      <c r="K30" s="41">
        <f t="shared" si="15"/>
        <v>0.08136776549750725</v>
      </c>
      <c r="L30" s="41">
        <f t="shared" si="15"/>
        <v>0.09568284670491106</v>
      </c>
      <c r="M30" s="41">
        <f t="shared" si="15"/>
        <v>0.11046678417900495</v>
      </c>
      <c r="N30" s="41">
        <f t="shared" si="15"/>
        <v>0.12503966899384497</v>
      </c>
      <c r="O30" s="41">
        <f t="shared" si="15"/>
        <v>0.13847598449229115</v>
      </c>
      <c r="P30" s="41">
        <f t="shared" si="15"/>
        <v>0.1495739210872979</v>
      </c>
      <c r="Q30" s="41">
        <v>0</v>
      </c>
      <c r="R30" s="42">
        <v>0</v>
      </c>
    </row>
    <row r="31" spans="5:18" ht="12.75">
      <c r="E31" s="39">
        <v>11</v>
      </c>
      <c r="F31" s="40">
        <f t="shared" si="10"/>
        <v>0.07479938105275213</v>
      </c>
      <c r="G31" s="41">
        <f aca="true" t="shared" si="16" ref="G31:Q31">$C$6*F15+$C$8*G30</f>
        <v>0.029195848781365826</v>
      </c>
      <c r="H31" s="41">
        <f t="shared" si="16"/>
        <v>0.03709949415692851</v>
      </c>
      <c r="I31" s="41">
        <f t="shared" si="16"/>
        <v>0.04632937476063814</v>
      </c>
      <c r="J31" s="41">
        <f t="shared" si="16"/>
        <v>0.05688942275226257</v>
      </c>
      <c r="K31" s="41">
        <f t="shared" si="16"/>
        <v>0.06870250024526758</v>
      </c>
      <c r="L31" s="41">
        <f t="shared" si="16"/>
        <v>0.08158331917953368</v>
      </c>
      <c r="M31" s="41">
        <f t="shared" si="16"/>
        <v>0.09520825019137769</v>
      </c>
      <c r="N31" s="41">
        <f t="shared" si="16"/>
        <v>0.10908308218833988</v>
      </c>
      <c r="O31" s="41">
        <f t="shared" si="16"/>
        <v>0.12251042507752948</v>
      </c>
      <c r="P31" s="41">
        <f t="shared" si="16"/>
        <v>0.1345592156069365</v>
      </c>
      <c r="Q31" s="41">
        <f t="shared" si="16"/>
        <v>0.14403968600706787</v>
      </c>
      <c r="R31" s="42">
        <v>0</v>
      </c>
    </row>
    <row r="32" spans="5:18" ht="13.5" thickBot="1">
      <c r="E32" s="45">
        <v>12</v>
      </c>
      <c r="F32" s="46">
        <f t="shared" si="10"/>
        <v>0.05909151103167419</v>
      </c>
      <c r="G32" s="47">
        <f aca="true" t="shared" si="17" ref="G32:R32">$C$6*F16+$C$8*G31</f>
        <v>0.02380040558889911</v>
      </c>
      <c r="H32" s="47">
        <f t="shared" si="17"/>
        <v>0.030483386031216912</v>
      </c>
      <c r="I32" s="47">
        <f t="shared" si="17"/>
        <v>0.03837146791043944</v>
      </c>
      <c r="J32" s="47">
        <f t="shared" si="17"/>
        <v>0.04750456498034022</v>
      </c>
      <c r="K32" s="47">
        <f t="shared" si="17"/>
        <v>0.05786229197661854</v>
      </c>
      <c r="L32" s="47">
        <f t="shared" si="17"/>
        <v>0.06934140246840133</v>
      </c>
      <c r="M32" s="47">
        <f t="shared" si="17"/>
        <v>0.08173007045228128</v>
      </c>
      <c r="N32" s="47">
        <f t="shared" si="17"/>
        <v>0.09467969137629448</v>
      </c>
      <c r="O32" s="47">
        <f t="shared" si="17"/>
        <v>0.10767537320625432</v>
      </c>
      <c r="P32" s="47">
        <f t="shared" si="17"/>
        <v>0.1200069033564455</v>
      </c>
      <c r="Q32" s="47">
        <f t="shared" si="17"/>
        <v>0.13074271399632817</v>
      </c>
      <c r="R32" s="48">
        <f t="shared" si="17"/>
        <v>0.13871021762480634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0"/>
  <dimension ref="A1:K24"/>
  <sheetViews>
    <sheetView showGridLines="0" workbookViewId="0" topLeftCell="C1">
      <selection activeCell="B2" sqref="B2"/>
    </sheetView>
  </sheetViews>
  <sheetFormatPr defaultColWidth="9.33203125" defaultRowHeight="12.75"/>
  <cols>
    <col min="1" max="1" width="2.83203125" style="0" customWidth="1"/>
    <col min="2" max="3" width="20.83203125" style="0" customWidth="1"/>
    <col min="4" max="4" width="4.83203125" style="0" customWidth="1"/>
    <col min="5" max="6" width="20.83203125" style="0" customWidth="1"/>
    <col min="7" max="7" width="4.83203125" style="0" customWidth="1"/>
    <col min="8" max="8" width="12" style="0" bestFit="1" customWidth="1"/>
  </cols>
  <sheetData>
    <row r="1" ht="12.75">
      <c r="A1" s="30" t="s">
        <v>109</v>
      </c>
    </row>
    <row r="2" ht="12.75">
      <c r="I2" s="9" t="s">
        <v>122</v>
      </c>
    </row>
    <row r="3" spans="8:11" ht="12.75">
      <c r="H3" s="19" t="s">
        <v>124</v>
      </c>
      <c r="I3" s="147">
        <v>0.2</v>
      </c>
      <c r="J3" s="147">
        <v>0.25</v>
      </c>
      <c r="K3" s="147">
        <v>0.3</v>
      </c>
    </row>
    <row r="4" spans="2:11" ht="13.5" thickBot="1">
      <c r="B4" s="9" t="s">
        <v>117</v>
      </c>
      <c r="E4" s="9" t="s">
        <v>123</v>
      </c>
      <c r="H4" s="141">
        <v>0.01</v>
      </c>
      <c r="I4" s="142">
        <f aca="true" t="shared" si="0" ref="I4:K6">I10*gblackscholes("c",$F$11,I16,$F$5,$F$9,$F$9-$F$10,I$3)-$F14</f>
        <v>0</v>
      </c>
      <c r="J4" s="142">
        <f t="shared" si="0"/>
        <v>0</v>
      </c>
      <c r="K4" s="142">
        <f t="shared" si="0"/>
        <v>0</v>
      </c>
    </row>
    <row r="5" spans="2:11" ht="12.75">
      <c r="B5" s="92" t="s">
        <v>77</v>
      </c>
      <c r="C5" s="127">
        <v>7</v>
      </c>
      <c r="E5" s="92" t="s">
        <v>77</v>
      </c>
      <c r="F5" s="127">
        <v>7</v>
      </c>
      <c r="G5" s="144"/>
      <c r="H5" s="141">
        <v>0.02</v>
      </c>
      <c r="I5" s="116">
        <f t="shared" si="0"/>
        <v>0</v>
      </c>
      <c r="J5" s="116">
        <f t="shared" si="0"/>
        <v>7.09663119380366E-07</v>
      </c>
      <c r="K5" s="116">
        <f t="shared" si="0"/>
        <v>0</v>
      </c>
    </row>
    <row r="6" spans="2:11" ht="12.75">
      <c r="B6" s="94" t="s">
        <v>9</v>
      </c>
      <c r="C6" s="128">
        <v>0.6</v>
      </c>
      <c r="E6" s="94" t="s">
        <v>110</v>
      </c>
      <c r="F6" s="129">
        <v>100</v>
      </c>
      <c r="G6" s="144"/>
      <c r="H6" s="148">
        <v>0.03</v>
      </c>
      <c r="I6" s="143">
        <f t="shared" si="0"/>
        <v>0</v>
      </c>
      <c r="J6" s="143">
        <f t="shared" si="0"/>
        <v>0</v>
      </c>
      <c r="K6" s="143">
        <f t="shared" si="0"/>
        <v>0</v>
      </c>
    </row>
    <row r="7" spans="2:7" ht="12.75">
      <c r="B7" s="94" t="s">
        <v>110</v>
      </c>
      <c r="C7" s="129">
        <v>100</v>
      </c>
      <c r="E7" s="94" t="s">
        <v>111</v>
      </c>
      <c r="F7" s="128">
        <v>0.03</v>
      </c>
      <c r="G7" s="145"/>
    </row>
    <row r="8" spans="2:9" ht="12.75">
      <c r="B8" s="94" t="s">
        <v>111</v>
      </c>
      <c r="C8" s="128">
        <v>0.03</v>
      </c>
      <c r="E8" s="94" t="s">
        <v>112</v>
      </c>
      <c r="F8" s="128">
        <v>0.95</v>
      </c>
      <c r="G8" s="145"/>
      <c r="I8" s="9" t="s">
        <v>114</v>
      </c>
    </row>
    <row r="9" spans="2:11" ht="12.75">
      <c r="B9" s="94" t="s">
        <v>112</v>
      </c>
      <c r="C9" s="128">
        <v>0.95</v>
      </c>
      <c r="E9" s="94" t="s">
        <v>85</v>
      </c>
      <c r="F9" s="130">
        <v>0.06</v>
      </c>
      <c r="G9" s="131"/>
      <c r="H9" s="19" t="s">
        <v>124</v>
      </c>
      <c r="I9" s="147">
        <v>0.2</v>
      </c>
      <c r="J9" s="147">
        <v>0.25</v>
      </c>
      <c r="K9" s="147">
        <v>0.3</v>
      </c>
    </row>
    <row r="10" spans="2:11" ht="12.75">
      <c r="B10" s="94" t="s">
        <v>85</v>
      </c>
      <c r="C10" s="130">
        <v>0.06</v>
      </c>
      <c r="E10" s="94" t="s">
        <v>113</v>
      </c>
      <c r="F10" s="130">
        <v>0.02</v>
      </c>
      <c r="G10" s="131"/>
      <c r="H10" s="141">
        <v>0.01</v>
      </c>
      <c r="I10" s="142">
        <f aca="true" t="shared" si="1" ref="I10:K12">$F$6*I22/$F$11</f>
        <v>0.594653557896163</v>
      </c>
      <c r="J10" s="142">
        <f t="shared" si="1"/>
        <v>0.5106516524559261</v>
      </c>
      <c r="K10" s="142">
        <f t="shared" si="1"/>
        <v>0.44588346087710057</v>
      </c>
    </row>
    <row r="11" spans="2:11" ht="13.5" thickBot="1">
      <c r="B11" s="94" t="s">
        <v>113</v>
      </c>
      <c r="C11" s="130">
        <v>0.02</v>
      </c>
      <c r="E11" s="96" t="s">
        <v>84</v>
      </c>
      <c r="F11" s="132">
        <v>100</v>
      </c>
      <c r="G11" s="146"/>
      <c r="H11" s="141">
        <v>0.02</v>
      </c>
      <c r="I11" s="116">
        <f t="shared" si="1"/>
        <v>0.8131531385804174</v>
      </c>
      <c r="J11" s="116">
        <f t="shared" si="1"/>
        <v>0.7052720408367638</v>
      </c>
      <c r="K11" s="116">
        <f t="shared" si="1"/>
        <v>0.6210330626015999</v>
      </c>
    </row>
    <row r="12" spans="2:11" ht="13.5" thickBot="1">
      <c r="B12" s="94" t="s">
        <v>84</v>
      </c>
      <c r="C12" s="133">
        <v>100</v>
      </c>
      <c r="H12" s="148">
        <v>0.03</v>
      </c>
      <c r="I12" s="143">
        <f t="shared" si="1"/>
        <v>1.0133077313029417</v>
      </c>
      <c r="J12" s="143">
        <f t="shared" si="1"/>
        <v>0.8837774362752472</v>
      </c>
      <c r="K12" s="143">
        <f t="shared" si="1"/>
        <v>0.7818558257722201</v>
      </c>
    </row>
    <row r="13" spans="2:6" ht="13.5" thickBot="1">
      <c r="B13" s="96" t="s">
        <v>8</v>
      </c>
      <c r="C13" s="140">
        <v>0.2</v>
      </c>
      <c r="E13" s="120" t="s">
        <v>118</v>
      </c>
      <c r="F13" s="154" t="s">
        <v>119</v>
      </c>
    </row>
    <row r="14" spans="5:9" ht="13.5" thickBot="1">
      <c r="E14" s="155">
        <v>0.01</v>
      </c>
      <c r="F14" s="156">
        <f>$F$6*(1-$F$8*EXP(-E14*$F$5))</f>
        <v>11.422587108934923</v>
      </c>
      <c r="G14" s="12"/>
      <c r="I14" s="9" t="s">
        <v>120</v>
      </c>
    </row>
    <row r="15" spans="2:11" ht="12.75">
      <c r="B15" s="134" t="s">
        <v>114</v>
      </c>
      <c r="C15" s="135">
        <f>C7*C6/C12</f>
        <v>0.6</v>
      </c>
      <c r="E15" s="155">
        <v>0.02</v>
      </c>
      <c r="F15" s="156">
        <f>$F$6*(1-$F$8*EXP(-E15*$F$5))</f>
        <v>17.41096763711345</v>
      </c>
      <c r="G15" s="29"/>
      <c r="H15" s="19" t="s">
        <v>124</v>
      </c>
      <c r="I15" s="147">
        <v>0.2</v>
      </c>
      <c r="J15" s="147">
        <v>0.25</v>
      </c>
      <c r="K15" s="147">
        <v>0.3</v>
      </c>
    </row>
    <row r="16" spans="2:11" ht="13.5" thickBot="1">
      <c r="B16" s="136" t="s">
        <v>44</v>
      </c>
      <c r="C16" s="137">
        <f>C9*(1+C8)^C5*C7</f>
        <v>116.83801721536264</v>
      </c>
      <c r="E16" s="157">
        <v>0.03</v>
      </c>
      <c r="F16" s="158">
        <f>$F$6*(1-$F$8*EXP(-E16*$F$5))</f>
        <v>22.994496632832227</v>
      </c>
      <c r="G16" s="29"/>
      <c r="H16" s="141">
        <v>0.01</v>
      </c>
      <c r="I16" s="142">
        <f aca="true" t="shared" si="2" ref="I16:K18">($F$11/I22)*($F$18/$F$6-(1-I22))</f>
        <v>128.31567555894932</v>
      </c>
      <c r="J16" s="142">
        <f t="shared" si="2"/>
        <v>132.97358803086595</v>
      </c>
      <c r="K16" s="142">
        <f t="shared" si="2"/>
        <v>137.76326931310808</v>
      </c>
    </row>
    <row r="17" spans="2:11" ht="13.5" thickBot="1">
      <c r="B17" s="136" t="s">
        <v>115</v>
      </c>
      <c r="C17" s="137">
        <f>(C12/C6)*(C16/C7-(1-C6))</f>
        <v>128.06336202560442</v>
      </c>
      <c r="G17" s="29"/>
      <c r="H17" s="141">
        <v>0.02</v>
      </c>
      <c r="I17" s="116">
        <f t="shared" si="2"/>
        <v>120.7070678528746</v>
      </c>
      <c r="J17" s="116">
        <f t="shared" si="2"/>
        <v>123.87449982475604</v>
      </c>
      <c r="K17" s="116">
        <f t="shared" si="2"/>
        <v>127.11291592886487</v>
      </c>
    </row>
    <row r="18" spans="2:11" ht="13.5" thickBot="1">
      <c r="B18" s="138" t="s">
        <v>116</v>
      </c>
      <c r="C18" s="139">
        <f>C15*gblackscholes("c",C12,C17,C5,C10,C10-C11,C13)</f>
        <v>11.566952333183282</v>
      </c>
      <c r="E18" s="152" t="s">
        <v>44</v>
      </c>
      <c r="F18" s="153">
        <f>F11*F8*(1+F7)^F5</f>
        <v>116.83801721536265</v>
      </c>
      <c r="H18" s="148">
        <v>0.03</v>
      </c>
      <c r="I18" s="143">
        <f t="shared" si="2"/>
        <v>116.61688418552951</v>
      </c>
      <c r="J18" s="143">
        <f t="shared" si="2"/>
        <v>119.05232757053389</v>
      </c>
      <c r="K18" s="143">
        <f t="shared" si="2"/>
        <v>121.53596182356529</v>
      </c>
    </row>
    <row r="19" ht="12.75">
      <c r="G19" s="1"/>
    </row>
    <row r="20" ht="12.75">
      <c r="I20" s="9" t="s">
        <v>121</v>
      </c>
    </row>
    <row r="21" spans="8:11" ht="12.75">
      <c r="H21" s="19" t="s">
        <v>124</v>
      </c>
      <c r="I21" s="147">
        <v>0.2</v>
      </c>
      <c r="J21" s="147">
        <v>0.25</v>
      </c>
      <c r="K21" s="147">
        <v>0.3</v>
      </c>
    </row>
    <row r="22" spans="8:11" ht="12.75">
      <c r="H22" s="141">
        <v>0.01</v>
      </c>
      <c r="I22" s="149">
        <v>0.594653557896163</v>
      </c>
      <c r="J22" s="149">
        <v>0.5106516524559261</v>
      </c>
      <c r="K22" s="149">
        <v>0.44588346087710057</v>
      </c>
    </row>
    <row r="23" spans="8:11" ht="12.75">
      <c r="H23" s="141">
        <v>0.02</v>
      </c>
      <c r="I23" s="150">
        <v>0.8131531385804173</v>
      </c>
      <c r="J23" s="150">
        <v>0.7052720408367638</v>
      </c>
      <c r="K23" s="150">
        <v>0.6210330626015999</v>
      </c>
    </row>
    <row r="24" spans="8:11" ht="12.75">
      <c r="H24" s="148">
        <v>0.03</v>
      </c>
      <c r="I24" s="151">
        <v>1.0133077313029417</v>
      </c>
      <c r="J24" s="151">
        <v>0.8837774362752473</v>
      </c>
      <c r="K24" s="151">
        <v>0.7818558257722201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1"/>
  <dimension ref="A1:H12"/>
  <sheetViews>
    <sheetView showGridLines="0" workbookViewId="0" topLeftCell="A1">
      <selection activeCell="B2" sqref="B2"/>
    </sheetView>
  </sheetViews>
  <sheetFormatPr defaultColWidth="9.33203125" defaultRowHeight="12.75"/>
  <cols>
    <col min="1" max="1" width="2.83203125" style="0" customWidth="1"/>
    <col min="5" max="5" width="18.16015625" style="0" bestFit="1" customWidth="1"/>
  </cols>
  <sheetData>
    <row r="1" ht="12.75">
      <c r="A1" s="30" t="s">
        <v>125</v>
      </c>
    </row>
    <row r="2" ht="13.5" thickBot="1"/>
    <row r="3" spans="2:3" ht="12.75">
      <c r="B3" s="92" t="s">
        <v>126</v>
      </c>
      <c r="C3" s="160">
        <v>0.06</v>
      </c>
    </row>
    <row r="4" spans="2:3" ht="12.75">
      <c r="B4" s="94" t="s">
        <v>113</v>
      </c>
      <c r="C4" s="130">
        <v>0.02</v>
      </c>
    </row>
    <row r="5" spans="2:3" ht="12.75">
      <c r="B5" s="94" t="s">
        <v>127</v>
      </c>
      <c r="C5" s="129">
        <v>7</v>
      </c>
    </row>
    <row r="6" spans="2:3" ht="13.5" thickBot="1">
      <c r="B6" s="96" t="s">
        <v>110</v>
      </c>
      <c r="C6" s="161">
        <v>100</v>
      </c>
    </row>
    <row r="7" spans="5:8" ht="12.75">
      <c r="E7" s="99"/>
      <c r="F7" s="23"/>
      <c r="G7" s="19" t="s">
        <v>8</v>
      </c>
      <c r="H7" s="23"/>
    </row>
    <row r="8" spans="5:8" ht="12.75">
      <c r="E8" s="27" t="s">
        <v>128</v>
      </c>
      <c r="F8" s="159">
        <v>0.2</v>
      </c>
      <c r="G8" s="159">
        <v>0.25</v>
      </c>
      <c r="H8" s="159">
        <v>0.3</v>
      </c>
    </row>
    <row r="9" spans="5:8" ht="12.75">
      <c r="E9" s="1">
        <v>0.4</v>
      </c>
      <c r="F9" s="21">
        <f>$C$6*POWER(EXP(-$C$3)+gblackscholes("c",1,1,1,$C$3,$C$3-$C$4,F$8)*$E9,$C$5)</f>
        <v>87.2342114566397</v>
      </c>
      <c r="G9" s="21">
        <f aca="true" t="shared" si="0" ref="G9:H12">$C$6*POWER(EXP(-$C$3)+gblackscholes("c",1,1,1,$C$3,$C$3-$C$4,G$8)*$E9,$C$5)</f>
        <v>92.01050060400395</v>
      </c>
      <c r="H9" s="21">
        <f t="shared" si="0"/>
        <v>97.02053699319431</v>
      </c>
    </row>
    <row r="10" spans="5:8" ht="12.75">
      <c r="E10" s="1">
        <v>0.5</v>
      </c>
      <c r="F10" s="21">
        <f>$C$6*POWER(EXP(-$C$3)+gblackscholes("c",1,1,1,$C$3,$C$3-$C$4,F$8)*$E10,$C$5)</f>
        <v>93.47515748772369</v>
      </c>
      <c r="G10" s="21">
        <f t="shared" si="0"/>
        <v>99.84453676892512</v>
      </c>
      <c r="H10" s="21">
        <f t="shared" si="0"/>
        <v>106.59770323430149</v>
      </c>
    </row>
    <row r="11" spans="5:8" ht="12.75">
      <c r="E11" s="1">
        <v>0.6</v>
      </c>
      <c r="F11" s="21">
        <f>$C$6*POWER(EXP(-$C$3)+gblackscholes("c",1,1,1,$C$3,$C$3-$C$4,F$8)*$E11,$C$5)</f>
        <v>100.09496524961052</v>
      </c>
      <c r="G11" s="21">
        <f t="shared" si="0"/>
        <v>108.24348152941292</v>
      </c>
      <c r="H11" s="21">
        <f t="shared" si="0"/>
        <v>116.9740372769373</v>
      </c>
    </row>
    <row r="12" spans="5:8" ht="12.75">
      <c r="E12" s="5">
        <v>0.7</v>
      </c>
      <c r="F12" s="143">
        <f>$C$6*POWER(EXP(-$C$3)+gblackscholes("c",1,1,1,$C$3,$C$3-$C$4,F$8)*$E12,$C$5)</f>
        <v>107.11260996546896</v>
      </c>
      <c r="G12" s="143">
        <f t="shared" si="0"/>
        <v>117.24088098427188</v>
      </c>
      <c r="H12" s="143">
        <f t="shared" si="0"/>
        <v>128.20435593544647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/>
  <dimension ref="A1:H26"/>
  <sheetViews>
    <sheetView showGridLines="0" workbookViewId="0" topLeftCell="A1">
      <selection activeCell="C25" sqref="C25"/>
    </sheetView>
  </sheetViews>
  <sheetFormatPr defaultColWidth="9.33203125" defaultRowHeight="12.75"/>
  <cols>
    <col min="1" max="1" width="2.83203125" style="0" customWidth="1"/>
    <col min="2" max="8" width="12.83203125" style="0" customWidth="1"/>
  </cols>
  <sheetData>
    <row r="1" ht="12.75">
      <c r="A1" s="30" t="s">
        <v>19</v>
      </c>
    </row>
    <row r="2" ht="12.75">
      <c r="A2" s="30" t="s">
        <v>20</v>
      </c>
    </row>
    <row r="3" ht="13.5" thickBot="1">
      <c r="A3" s="30"/>
    </row>
    <row r="4" spans="1:4" ht="12.75">
      <c r="A4" s="30"/>
      <c r="B4" s="22" t="s">
        <v>34</v>
      </c>
      <c r="C4" s="22" t="s">
        <v>33</v>
      </c>
      <c r="D4" s="22" t="s">
        <v>8</v>
      </c>
    </row>
    <row r="5" spans="1:4" ht="12.75">
      <c r="A5" s="30"/>
      <c r="B5" s="12">
        <v>1</v>
      </c>
      <c r="C5" s="1">
        <v>0.012</v>
      </c>
      <c r="D5" s="1">
        <v>0.035</v>
      </c>
    </row>
    <row r="6" spans="1:4" ht="13.5" thickBot="1">
      <c r="A6" s="30"/>
      <c r="B6" s="43">
        <v>2</v>
      </c>
      <c r="C6" s="6">
        <v>-0.016</v>
      </c>
      <c r="D6" s="6">
        <v>0.078</v>
      </c>
    </row>
    <row r="7" spans="6:8" ht="13.5" thickBot="1">
      <c r="F7" s="53" t="s">
        <v>40</v>
      </c>
      <c r="G7" s="17"/>
      <c r="H7" s="17"/>
    </row>
    <row r="8" spans="2:8" ht="14.25">
      <c r="B8" s="22" t="s">
        <v>0</v>
      </c>
      <c r="C8" s="22" t="s">
        <v>32</v>
      </c>
      <c r="D8" s="22" t="s">
        <v>35</v>
      </c>
      <c r="E8" s="22" t="s">
        <v>36</v>
      </c>
      <c r="F8" s="13" t="s">
        <v>37</v>
      </c>
      <c r="G8" s="13" t="s">
        <v>38</v>
      </c>
      <c r="H8" s="13" t="s">
        <v>39</v>
      </c>
    </row>
    <row r="9" spans="2:8" ht="12.75">
      <c r="B9" s="12">
        <v>0</v>
      </c>
      <c r="C9" s="25">
        <f>Hardy74!C15</f>
        <v>0.011204765582800926</v>
      </c>
      <c r="D9" s="51">
        <f>$B9*$C$5+(12-$B9)*$C$6</f>
        <v>-0.192</v>
      </c>
      <c r="E9" s="51">
        <f>SQRT($B9*POWER($D$5,2)+(12-$B9)*POWER($D$6,2))</f>
        <v>0.2701999259807449</v>
      </c>
      <c r="F9" s="52">
        <f>NORMSDIST((LN(0.76)-$D9)/$E9)</f>
        <v>0.38014661874331046</v>
      </c>
      <c r="G9" s="52">
        <f>NORMSDIST((LN(0.82)-$D9)/$E9)</f>
        <v>0.49047628259325304</v>
      </c>
      <c r="H9" s="52">
        <f>NORMSDIST((LN(0.9)-$D9)/$E9)</f>
        <v>0.6257620079311979</v>
      </c>
    </row>
    <row r="10" spans="2:8" ht="12.75">
      <c r="B10" s="12">
        <v>1</v>
      </c>
      <c r="C10" s="25">
        <f>Hardy74!C16</f>
        <v>0.007351949216723245</v>
      </c>
      <c r="D10" s="51">
        <f aca="true" t="shared" si="0" ref="D10:D21">$B10*$C$5+(12-$B10)*$C$6</f>
        <v>-0.16399999999999998</v>
      </c>
      <c r="E10" s="51">
        <f aca="true" t="shared" si="1" ref="E10:E21">SQRT($B10*POWER($D$5,2)+(12-$B10)*POWER($D$6,2))</f>
        <v>0.26105363433593487</v>
      </c>
      <c r="F10" s="52">
        <f aca="true" t="shared" si="2" ref="F10:F21">NORMSDIST((LN(0.76)-$D10)/$E10)</f>
        <v>0.3361320377504755</v>
      </c>
      <c r="G10" s="52">
        <f aca="true" t="shared" si="3" ref="G10:G21">NORMSDIST((LN(0.82)-$D10)/$E10)</f>
        <v>0.447504479076578</v>
      </c>
      <c r="H10" s="52">
        <f aca="true" t="shared" si="4" ref="H10:H21">NORMSDIST((LN(0.9)-$D10)/$E10)</f>
        <v>0.5888649571898634</v>
      </c>
    </row>
    <row r="11" spans="2:8" ht="12.75">
      <c r="B11" s="12">
        <v>2</v>
      </c>
      <c r="C11" s="25">
        <f>Hardy74!C17</f>
        <v>0.010313631299796525</v>
      </c>
      <c r="D11" s="51">
        <f t="shared" si="0"/>
        <v>-0.136</v>
      </c>
      <c r="E11" s="51">
        <f t="shared" si="1"/>
        <v>0.25157503850740043</v>
      </c>
      <c r="F11" s="52">
        <f t="shared" si="2"/>
        <v>0.29106348793003045</v>
      </c>
      <c r="G11" s="52">
        <f t="shared" si="3"/>
        <v>0.4019744346832047</v>
      </c>
      <c r="H11" s="52">
        <f t="shared" si="4"/>
        <v>0.5484675855648803</v>
      </c>
    </row>
    <row r="12" spans="2:8" ht="12.75">
      <c r="B12" s="12">
        <v>3</v>
      </c>
      <c r="C12" s="25">
        <f>Hardy74!C18</f>
        <v>0.014111128403558361</v>
      </c>
      <c r="D12" s="51">
        <f t="shared" si="0"/>
        <v>-0.10800000000000001</v>
      </c>
      <c r="E12" s="51">
        <f t="shared" si="1"/>
        <v>0.24172505041885914</v>
      </c>
      <c r="F12" s="52">
        <f t="shared" si="2"/>
        <v>0.24555707279881012</v>
      </c>
      <c r="G12" s="52">
        <f t="shared" si="3"/>
        <v>0.3541317246359297</v>
      </c>
      <c r="H12" s="52">
        <f t="shared" si="4"/>
        <v>0.5043561102821101</v>
      </c>
    </row>
    <row r="13" spans="2:8" ht="12.75">
      <c r="B13" s="12">
        <v>4</v>
      </c>
      <c r="C13" s="25">
        <f>Hardy74!C19</f>
        <v>0.01889404715743522</v>
      </c>
      <c r="D13" s="51">
        <f t="shared" si="0"/>
        <v>-0.08</v>
      </c>
      <c r="E13" s="51">
        <f t="shared" si="1"/>
        <v>0.23145625936664577</v>
      </c>
      <c r="F13" s="52">
        <f t="shared" si="2"/>
        <v>0.20043773584776547</v>
      </c>
      <c r="G13" s="52">
        <f t="shared" si="3"/>
        <v>0.304408158314468</v>
      </c>
      <c r="H13" s="52">
        <f t="shared" si="4"/>
        <v>0.45637545325941986</v>
      </c>
    </row>
    <row r="14" spans="2:8" ht="12.75">
      <c r="B14" s="12">
        <v>5</v>
      </c>
      <c r="C14" s="25">
        <f>Hardy74!C20</f>
        <v>0.0248150173762431</v>
      </c>
      <c r="D14" s="51">
        <f t="shared" si="0"/>
        <v>-0.052000000000000005</v>
      </c>
      <c r="E14" s="51">
        <f t="shared" si="1"/>
        <v>0.22071021725330253</v>
      </c>
      <c r="F14" s="52">
        <f t="shared" si="2"/>
        <v>0.15676970759247122</v>
      </c>
      <c r="G14" s="52">
        <f t="shared" si="3"/>
        <v>0.2534911070271084</v>
      </c>
      <c r="H14" s="52">
        <f t="shared" si="4"/>
        <v>0.4044802349481782</v>
      </c>
    </row>
    <row r="15" spans="2:8" ht="12.75">
      <c r="B15" s="12">
        <v>6</v>
      </c>
      <c r="C15" s="25">
        <f>Hardy74!C21</f>
        <v>0.032020903344989755</v>
      </c>
      <c r="D15" s="51">
        <f t="shared" si="0"/>
        <v>-0.023999999999999994</v>
      </c>
      <c r="E15" s="51">
        <f t="shared" si="1"/>
        <v>0.20941346661568833</v>
      </c>
      <c r="F15" s="52">
        <f t="shared" si="2"/>
        <v>0.11586846260946926</v>
      </c>
      <c r="G15" s="52">
        <f t="shared" si="3"/>
        <v>0.2024095441320538</v>
      </c>
      <c r="H15" s="52">
        <f t="shared" si="4"/>
        <v>0.34881704919263823</v>
      </c>
    </row>
    <row r="16" spans="2:8" ht="12.75">
      <c r="B16" s="12">
        <v>7</v>
      </c>
      <c r="C16" s="25">
        <f>Hardy74!C22</f>
        <v>0.04064072088329506</v>
      </c>
      <c r="D16" s="51">
        <f t="shared" si="0"/>
        <v>0.0040000000000000036</v>
      </c>
      <c r="E16" s="51">
        <f t="shared" si="1"/>
        <v>0.1974715169334555</v>
      </c>
      <c r="F16" s="52">
        <f t="shared" si="2"/>
        <v>0.07926834107192193</v>
      </c>
      <c r="G16" s="52">
        <f t="shared" si="3"/>
        <v>0.15263066403511627</v>
      </c>
      <c r="H16" s="52">
        <f t="shared" si="4"/>
        <v>0.2898564957827774</v>
      </c>
    </row>
    <row r="17" spans="2:8" ht="12.75">
      <c r="B17" s="12">
        <v>8</v>
      </c>
      <c r="C17" s="25">
        <f>Hardy74!C23</f>
        <v>0.05076975906265002</v>
      </c>
      <c r="D17" s="51">
        <f t="shared" si="0"/>
        <v>0.032</v>
      </c>
      <c r="E17" s="51">
        <f t="shared" si="1"/>
        <v>0.18475930287809597</v>
      </c>
      <c r="F17" s="52">
        <f t="shared" si="2"/>
        <v>0.04860090339286238</v>
      </c>
      <c r="G17" s="52">
        <f t="shared" si="3"/>
        <v>0.10614310382281333</v>
      </c>
      <c r="H17" s="52">
        <f t="shared" si="4"/>
        <v>0.22860265617712927</v>
      </c>
    </row>
    <row r="18" spans="2:8" ht="12.75">
      <c r="B18" s="12">
        <v>9</v>
      </c>
      <c r="C18" s="25">
        <f>Hardy74!C24</f>
        <v>0.06244948632742766</v>
      </c>
      <c r="D18" s="51">
        <f t="shared" si="0"/>
        <v>0.06</v>
      </c>
      <c r="E18" s="51">
        <f t="shared" si="1"/>
        <v>0.1711052307791904</v>
      </c>
      <c r="F18" s="52">
        <f t="shared" si="2"/>
        <v>0.025317027936246683</v>
      </c>
      <c r="G18" s="52">
        <f t="shared" si="3"/>
        <v>0.06546056171830594</v>
      </c>
      <c r="H18" s="52">
        <f t="shared" si="4"/>
        <v>0.16691557065351414</v>
      </c>
    </row>
    <row r="19" spans="2:8" ht="12.75">
      <c r="B19" s="12">
        <v>10</v>
      </c>
      <c r="C19" s="25">
        <f>Hardy74!C25</f>
        <v>0.07564297167782306</v>
      </c>
      <c r="D19" s="51">
        <f t="shared" si="0"/>
        <v>0.088</v>
      </c>
      <c r="E19" s="51">
        <f t="shared" si="1"/>
        <v>0.15626259949200896</v>
      </c>
      <c r="F19" s="52">
        <f t="shared" si="2"/>
        <v>0.010186440938590335</v>
      </c>
      <c r="G19" s="52">
        <f t="shared" si="3"/>
        <v>0.03339101154224433</v>
      </c>
      <c r="H19" s="52">
        <f t="shared" si="4"/>
        <v>0.10796791425412322</v>
      </c>
    </row>
    <row r="20" spans="2:8" ht="12.75">
      <c r="B20" s="12">
        <v>11</v>
      </c>
      <c r="C20" s="25">
        <f>Hardy74!C26</f>
        <v>0.09020579122674519</v>
      </c>
      <c r="D20" s="51">
        <f t="shared" si="0"/>
        <v>0.116</v>
      </c>
      <c r="E20" s="51">
        <f t="shared" si="1"/>
        <v>0.139853494772208</v>
      </c>
      <c r="F20" s="52">
        <f t="shared" si="2"/>
        <v>0.002621142809833943</v>
      </c>
      <c r="G20" s="52">
        <f t="shared" si="3"/>
        <v>0.012274358874296953</v>
      </c>
      <c r="H20" s="52">
        <f t="shared" si="4"/>
        <v>0.05673319894680484</v>
      </c>
    </row>
    <row r="21" spans="2:8" ht="13.5" thickBot="1">
      <c r="B21" s="43">
        <v>12</v>
      </c>
      <c r="C21" s="49">
        <f>Hardy74!C27</f>
        <v>0.5615798284405115</v>
      </c>
      <c r="D21" s="50">
        <f t="shared" si="0"/>
        <v>0.14400000000000002</v>
      </c>
      <c r="E21" s="50">
        <f t="shared" si="1"/>
        <v>0.12124355652982141</v>
      </c>
      <c r="F21" s="54">
        <f t="shared" si="2"/>
        <v>0.0002790406757183783</v>
      </c>
      <c r="G21" s="54">
        <f t="shared" si="3"/>
        <v>0.0023678130132065434</v>
      </c>
      <c r="H21" s="54">
        <f t="shared" si="4"/>
        <v>0.01985798551892426</v>
      </c>
    </row>
    <row r="23" ht="13.5" thickBot="1">
      <c r="E23" s="55" t="s">
        <v>41</v>
      </c>
    </row>
    <row r="24" spans="5:8" ht="14.25">
      <c r="E24" s="22" t="s">
        <v>37</v>
      </c>
      <c r="F24" s="58">
        <f>SUMPRODUCT($C9:$C21,F9:F21)</f>
        <v>0.03301891680805789</v>
      </c>
      <c r="G24" s="32"/>
      <c r="H24" s="32"/>
    </row>
    <row r="25" spans="5:8" ht="14.25">
      <c r="E25" s="19" t="s">
        <v>38</v>
      </c>
      <c r="F25" s="56"/>
      <c r="G25" s="57">
        <f>SUMPRODUCT($C9:$C21,G9:G21)</f>
        <v>0.05709452919356327</v>
      </c>
      <c r="H25" s="56"/>
    </row>
    <row r="26" spans="5:8" ht="15" thickBot="1">
      <c r="E26" s="59" t="s">
        <v>39</v>
      </c>
      <c r="F26" s="60"/>
      <c r="G26" s="60"/>
      <c r="H26" s="61">
        <f>SUMPRODUCT($C9:$C21,H9:H21)</f>
        <v>0.11219034001684759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K28"/>
  <sheetViews>
    <sheetView showGridLines="0" workbookViewId="0" topLeftCell="A1">
      <selection activeCell="B2" sqref="B2"/>
    </sheetView>
  </sheetViews>
  <sheetFormatPr defaultColWidth="9.33203125" defaultRowHeight="12.75"/>
  <cols>
    <col min="1" max="1" width="2.83203125" style="0" customWidth="1"/>
    <col min="2" max="11" width="10.83203125" style="0" customWidth="1"/>
  </cols>
  <sheetData>
    <row r="1" ht="12.75">
      <c r="A1" s="30" t="s">
        <v>62</v>
      </c>
    </row>
    <row r="2" ht="13.5" thickBot="1"/>
    <row r="3" spans="2:3" ht="12.75">
      <c r="B3" s="92" t="s">
        <v>42</v>
      </c>
      <c r="C3" s="93">
        <v>50</v>
      </c>
    </row>
    <row r="4" spans="2:3" ht="12.75">
      <c r="B4" s="94" t="s">
        <v>43</v>
      </c>
      <c r="C4" s="95">
        <v>100</v>
      </c>
    </row>
    <row r="5" spans="2:3" ht="12.75">
      <c r="B5" s="94" t="s">
        <v>44</v>
      </c>
      <c r="C5" s="95">
        <v>100</v>
      </c>
    </row>
    <row r="6" spans="2:3" ht="12.75">
      <c r="B6" s="94" t="s">
        <v>6</v>
      </c>
      <c r="C6" s="95">
        <f>0.02/12</f>
        <v>0.0016666666666666668</v>
      </c>
    </row>
    <row r="7" spans="2:3" ht="12.75">
      <c r="B7" s="94" t="s">
        <v>45</v>
      </c>
      <c r="C7" s="95">
        <f>0.005/12</f>
        <v>0.0004166666666666667</v>
      </c>
    </row>
    <row r="8" spans="2:3" ht="13.5" thickBot="1">
      <c r="B8" s="96" t="s">
        <v>0</v>
      </c>
      <c r="C8" s="97">
        <v>0.06</v>
      </c>
    </row>
    <row r="10" ht="13.5" thickBot="1"/>
    <row r="11" spans="2:11" ht="12.75">
      <c r="B11" s="63"/>
      <c r="C11" s="63" t="s">
        <v>47</v>
      </c>
      <c r="D11" s="63"/>
      <c r="E11" s="63"/>
      <c r="F11" s="63" t="s">
        <v>52</v>
      </c>
      <c r="G11" s="63" t="s">
        <v>61</v>
      </c>
      <c r="H11" s="63" t="s">
        <v>54</v>
      </c>
      <c r="I11" s="63" t="s">
        <v>57</v>
      </c>
      <c r="J11" s="63"/>
      <c r="K11" s="63"/>
    </row>
    <row r="12" spans="2:11" ht="12.75">
      <c r="B12" s="64"/>
      <c r="C12" s="64" t="s">
        <v>48</v>
      </c>
      <c r="D12" s="64"/>
      <c r="E12" s="64"/>
      <c r="F12" s="64" t="s">
        <v>53</v>
      </c>
      <c r="G12" s="64" t="s">
        <v>53</v>
      </c>
      <c r="H12" s="64" t="s">
        <v>55</v>
      </c>
      <c r="I12" s="64" t="s">
        <v>58</v>
      </c>
      <c r="J12" s="64" t="s">
        <v>60</v>
      </c>
      <c r="K12" s="64" t="s">
        <v>12</v>
      </c>
    </row>
    <row r="13" spans="2:11" ht="12.75">
      <c r="B13" s="65" t="s">
        <v>46</v>
      </c>
      <c r="C13" s="65" t="s">
        <v>49</v>
      </c>
      <c r="D13" s="65" t="s">
        <v>50</v>
      </c>
      <c r="E13" s="65" t="s">
        <v>51</v>
      </c>
      <c r="F13" s="65" t="s">
        <v>46</v>
      </c>
      <c r="G13" s="65" t="s">
        <v>46</v>
      </c>
      <c r="H13" s="65" t="s">
        <v>56</v>
      </c>
      <c r="I13" s="65" t="s">
        <v>59</v>
      </c>
      <c r="J13" s="65" t="s">
        <v>5</v>
      </c>
      <c r="K13" s="65" t="s">
        <v>15</v>
      </c>
    </row>
    <row r="14" spans="2:11" ht="12.75">
      <c r="B14">
        <v>0</v>
      </c>
      <c r="C14" s="68">
        <v>1</v>
      </c>
      <c r="D14" s="21">
        <f>C4</f>
        <v>100</v>
      </c>
      <c r="E14" s="68">
        <v>1</v>
      </c>
      <c r="G14" s="62"/>
      <c r="H14" s="62">
        <f>D14*E14*$C$7</f>
        <v>0.04166666666666667</v>
      </c>
      <c r="J14" s="62">
        <f>-H14+I14</f>
        <v>-0.04166666666666667</v>
      </c>
      <c r="K14" s="68">
        <f>EXP(-$C$8*B14)</f>
        <v>1</v>
      </c>
    </row>
    <row r="15" spans="2:11" ht="12.75">
      <c r="B15">
        <v>1</v>
      </c>
      <c r="C15" s="68">
        <v>0.9935</v>
      </c>
      <c r="D15" s="21">
        <f>D14*(C15/C14)*(1-$C$6)</f>
        <v>99.18441666666668</v>
      </c>
      <c r="E15" s="68">
        <f>E14*(1-F15)*(1-G15)</f>
        <v>0.9930419343</v>
      </c>
      <c r="F15" s="20">
        <v>0.00029</v>
      </c>
      <c r="G15" s="20">
        <v>0.006670000000000001</v>
      </c>
      <c r="H15" s="62">
        <f>D15*E15*$C$7</f>
        <v>0.0410392854079516</v>
      </c>
      <c r="I15" s="20">
        <f>E14*F15*MAX($C$5-D15,0)</f>
        <v>0.00023651916666666338</v>
      </c>
      <c r="J15" s="62">
        <f aca="true" t="shared" si="0" ref="J15:J26">-H15+I15</f>
        <v>-0.040802766241284934</v>
      </c>
      <c r="K15" s="68">
        <f aca="true" t="shared" si="1" ref="K15:K26">EXP(-$C$8*B15/12)</f>
        <v>0.9950124791926823</v>
      </c>
    </row>
    <row r="16" spans="2:11" ht="12.75">
      <c r="B16">
        <v>2</v>
      </c>
      <c r="C16" s="68">
        <v>1.0227</v>
      </c>
      <c r="D16" s="21">
        <f aca="true" t="shared" si="2" ref="D16:D26">D15*(C16/C15)*(1-$C$6)</f>
        <v>101.92938408333332</v>
      </c>
      <c r="E16" s="68">
        <f aca="true" t="shared" si="3" ref="E16:E26">E15*(1-F16)*(1-G16)</f>
        <v>0.9861322832782855</v>
      </c>
      <c r="F16" s="20">
        <v>0.00029</v>
      </c>
      <c r="G16" s="20">
        <v>0.006670000000000001</v>
      </c>
      <c r="H16" s="62">
        <f aca="true" t="shared" si="4" ref="H16:H25">D16*E16*$C$7</f>
        <v>0.04188160677468618</v>
      </c>
      <c r="I16" s="20">
        <f aca="true" t="shared" si="5" ref="I16:I25">E15*F16*MAX($C$5-D16,0)</f>
        <v>0</v>
      </c>
      <c r="J16" s="62">
        <f t="shared" si="0"/>
        <v>-0.04188160677468618</v>
      </c>
      <c r="K16" s="68">
        <f t="shared" si="1"/>
        <v>0.9900498337491681</v>
      </c>
    </row>
    <row r="17" spans="2:11" ht="12.75">
      <c r="B17">
        <v>3</v>
      </c>
      <c r="C17" s="68">
        <v>1.0399</v>
      </c>
      <c r="D17" s="21">
        <f t="shared" si="2"/>
        <v>103.47091610189815</v>
      </c>
      <c r="E17" s="68">
        <f t="shared" si="3"/>
        <v>0.9792707100623442</v>
      </c>
      <c r="F17" s="20">
        <v>0.00029</v>
      </c>
      <c r="G17" s="20">
        <v>0.006670000000000001</v>
      </c>
      <c r="H17" s="62">
        <f t="shared" si="4"/>
        <v>0.04221918228412794</v>
      </c>
      <c r="I17" s="20">
        <f t="shared" si="5"/>
        <v>0</v>
      </c>
      <c r="J17" s="62">
        <f t="shared" si="0"/>
        <v>-0.04221918228412794</v>
      </c>
      <c r="K17" s="68">
        <f t="shared" si="1"/>
        <v>0.9851119396030626</v>
      </c>
    </row>
    <row r="18" spans="2:11" ht="12.75">
      <c r="B18">
        <v>4</v>
      </c>
      <c r="C18" s="68">
        <v>1.0761</v>
      </c>
      <c r="D18" s="21">
        <f t="shared" si="2"/>
        <v>106.89439150805255</v>
      </c>
      <c r="E18" s="68">
        <f t="shared" si="3"/>
        <v>0.9724568801236448</v>
      </c>
      <c r="F18" s="20">
        <v>0.00029</v>
      </c>
      <c r="G18" s="20">
        <v>0.006670000000000001</v>
      </c>
      <c r="H18" s="62">
        <f t="shared" si="4"/>
        <v>0.04331257769526509</v>
      </c>
      <c r="I18" s="20">
        <f t="shared" si="5"/>
        <v>0</v>
      </c>
      <c r="J18" s="62">
        <f t="shared" si="0"/>
        <v>-0.04331257769526509</v>
      </c>
      <c r="K18" s="68">
        <f t="shared" si="1"/>
        <v>0.9801986733067553</v>
      </c>
    </row>
    <row r="19" spans="2:11" ht="12.75">
      <c r="B19">
        <v>5</v>
      </c>
      <c r="C19" s="68">
        <v>1.1095</v>
      </c>
      <c r="D19" s="21">
        <f t="shared" si="2"/>
        <v>110.02849347881607</v>
      </c>
      <c r="E19" s="68">
        <f t="shared" si="3"/>
        <v>0.9656904612613275</v>
      </c>
      <c r="F19" s="20">
        <v>0.00029</v>
      </c>
      <c r="G19" s="20">
        <v>0.006670000000000001</v>
      </c>
      <c r="H19" s="62">
        <f t="shared" si="4"/>
        <v>0.04427227775810286</v>
      </c>
      <c r="I19" s="20">
        <f t="shared" si="5"/>
        <v>0</v>
      </c>
      <c r="J19" s="62">
        <f t="shared" si="0"/>
        <v>-0.04427227775810286</v>
      </c>
      <c r="K19" s="68">
        <f t="shared" si="1"/>
        <v>0.9753099120283327</v>
      </c>
    </row>
    <row r="20" spans="2:11" ht="12.75">
      <c r="B20">
        <v>6</v>
      </c>
      <c r="C20" s="68">
        <v>1.08</v>
      </c>
      <c r="D20" s="21">
        <f t="shared" si="2"/>
        <v>106.92449001249166</v>
      </c>
      <c r="E20" s="68">
        <f t="shared" si="3"/>
        <v>0.958971123586008</v>
      </c>
      <c r="F20" s="20">
        <v>0.00029</v>
      </c>
      <c r="G20" s="20">
        <v>0.006670000000000001</v>
      </c>
      <c r="H20" s="62">
        <f t="shared" si="4"/>
        <v>0.04272395763589168</v>
      </c>
      <c r="I20" s="20">
        <f t="shared" si="5"/>
        <v>0</v>
      </c>
      <c r="J20" s="62">
        <f t="shared" si="0"/>
        <v>-0.04272395763589168</v>
      </c>
      <c r="K20" s="68">
        <f t="shared" si="1"/>
        <v>0.9704455335485082</v>
      </c>
    </row>
    <row r="21" spans="2:11" ht="12.75">
      <c r="B21">
        <v>7</v>
      </c>
      <c r="C21" s="68">
        <v>1.1195</v>
      </c>
      <c r="D21" s="21">
        <f t="shared" si="2"/>
        <v>110.65042897349021</v>
      </c>
      <c r="E21" s="68">
        <f t="shared" si="3"/>
        <v>0.9522985395036938</v>
      </c>
      <c r="F21" s="20">
        <v>0.00029</v>
      </c>
      <c r="G21" s="20">
        <v>0.006670000000000001</v>
      </c>
      <c r="H21" s="62">
        <f t="shared" si="4"/>
        <v>0.04390510079454664</v>
      </c>
      <c r="I21" s="20">
        <f t="shared" si="5"/>
        <v>0</v>
      </c>
      <c r="J21" s="62">
        <f t="shared" si="0"/>
        <v>-0.04390510079454664</v>
      </c>
      <c r="K21" s="68">
        <f t="shared" si="1"/>
        <v>0.9656054162575665</v>
      </c>
    </row>
    <row r="22" spans="2:11" ht="12.75">
      <c r="B22">
        <v>8</v>
      </c>
      <c r="C22" s="68">
        <v>1.2239</v>
      </c>
      <c r="D22" s="21">
        <f t="shared" si="2"/>
        <v>120.76762089083242</v>
      </c>
      <c r="E22" s="68">
        <f t="shared" si="3"/>
        <v>0.9456723836998131</v>
      </c>
      <c r="F22" s="20">
        <v>0.00029</v>
      </c>
      <c r="G22" s="20">
        <v>0.006670000000000001</v>
      </c>
      <c r="H22" s="62">
        <f t="shared" si="4"/>
        <v>0.04758608496732868</v>
      </c>
      <c r="I22" s="20">
        <f t="shared" si="5"/>
        <v>0</v>
      </c>
      <c r="J22" s="62">
        <f t="shared" si="0"/>
        <v>-0.04758608496732868</v>
      </c>
      <c r="K22" s="68">
        <f t="shared" si="1"/>
        <v>0.9607894391523232</v>
      </c>
    </row>
    <row r="23" spans="2:11" ht="12.75">
      <c r="B23">
        <v>9</v>
      </c>
      <c r="C23" s="68">
        <v>1.0894</v>
      </c>
      <c r="D23" s="21">
        <f t="shared" si="2"/>
        <v>107.31675174018196</v>
      </c>
      <c r="E23" s="68">
        <f t="shared" si="3"/>
        <v>0.9390923331233543</v>
      </c>
      <c r="F23" s="20">
        <v>0.00029</v>
      </c>
      <c r="G23" s="20">
        <v>0.006670000000000001</v>
      </c>
      <c r="H23" s="62">
        <f t="shared" si="4"/>
        <v>0.04199180782287803</v>
      </c>
      <c r="I23" s="20">
        <f t="shared" si="5"/>
        <v>0</v>
      </c>
      <c r="J23" s="62">
        <f t="shared" si="0"/>
        <v>-0.04199180782287803</v>
      </c>
      <c r="K23" s="68">
        <f t="shared" si="1"/>
        <v>0.9559974818330998</v>
      </c>
    </row>
    <row r="24" spans="2:11" ht="12.75">
      <c r="B24">
        <v>10</v>
      </c>
      <c r="C24" s="68">
        <v>1.0865</v>
      </c>
      <c r="D24" s="21">
        <f t="shared" si="2"/>
        <v>106.85268773125713</v>
      </c>
      <c r="E24" s="68">
        <f t="shared" si="3"/>
        <v>0.9325580669711158</v>
      </c>
      <c r="F24" s="20">
        <v>0.00029</v>
      </c>
      <c r="G24" s="20">
        <v>0.006670000000000001</v>
      </c>
      <c r="H24" s="62">
        <f t="shared" si="4"/>
        <v>0.041519306633887254</v>
      </c>
      <c r="I24" s="20">
        <f t="shared" si="5"/>
        <v>0</v>
      </c>
      <c r="J24" s="62">
        <f t="shared" si="0"/>
        <v>-0.041519306633887254</v>
      </c>
      <c r="K24" s="68">
        <f t="shared" si="1"/>
        <v>0.951229424500714</v>
      </c>
    </row>
    <row r="25" spans="2:11" ht="12.75">
      <c r="B25">
        <v>11</v>
      </c>
      <c r="C25" s="68">
        <v>1.0573</v>
      </c>
      <c r="D25" s="21">
        <f t="shared" si="2"/>
        <v>103.8076893637316</v>
      </c>
      <c r="E25" s="68">
        <f t="shared" si="3"/>
        <v>0.9260692666720658</v>
      </c>
      <c r="F25" s="20">
        <v>0.00029</v>
      </c>
      <c r="G25" s="20">
        <v>0.006670000000000001</v>
      </c>
      <c r="H25" s="62">
        <f t="shared" si="4"/>
        <v>0.040055462818330216</v>
      </c>
      <c r="I25" s="20">
        <f t="shared" si="5"/>
        <v>0</v>
      </c>
      <c r="J25" s="62">
        <f t="shared" si="0"/>
        <v>-0.040055462818330216</v>
      </c>
      <c r="K25" s="68">
        <f t="shared" si="1"/>
        <v>0.9464851479534839</v>
      </c>
    </row>
    <row r="26" spans="2:11" ht="13.5" thickBot="1">
      <c r="B26" s="15">
        <v>12</v>
      </c>
      <c r="C26" s="69">
        <v>1.015</v>
      </c>
      <c r="D26" s="70">
        <f t="shared" si="2"/>
        <v>99.48850534034545</v>
      </c>
      <c r="E26" s="69">
        <f t="shared" si="3"/>
        <v>0.9196256158718108</v>
      </c>
      <c r="F26" s="66">
        <v>0.00029</v>
      </c>
      <c r="G26" s="66">
        <v>0.006670000000000001</v>
      </c>
      <c r="H26" s="67"/>
      <c r="I26" s="66">
        <f>E26*MAX($C$5-D26,0)</f>
        <v>0.4703835913999533</v>
      </c>
      <c r="J26" s="67">
        <f t="shared" si="0"/>
        <v>0.4703835913999533</v>
      </c>
      <c r="K26" s="69">
        <f t="shared" si="1"/>
        <v>0.9417645335842487</v>
      </c>
    </row>
    <row r="27" ht="13.5" thickBot="1">
      <c r="E27" s="20"/>
    </row>
    <row r="28" spans="9:11" ht="13.5" thickBot="1">
      <c r="I28" s="37" t="s">
        <v>63</v>
      </c>
      <c r="J28" s="71"/>
      <c r="K28" s="72">
        <f>SUMPRODUCT(J14:J26,K14:K26)</f>
        <v>-0.055091799816903264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1:G28"/>
  <sheetViews>
    <sheetView showGridLines="0" workbookViewId="0" topLeftCell="A1">
      <selection activeCell="B2" sqref="B2"/>
    </sheetView>
  </sheetViews>
  <sheetFormatPr defaultColWidth="9.33203125" defaultRowHeight="12.75"/>
  <cols>
    <col min="1" max="1" width="2.83203125" style="0" customWidth="1"/>
    <col min="2" max="2" width="17.83203125" style="0" customWidth="1"/>
    <col min="6" max="6" width="12.83203125" style="0" bestFit="1" customWidth="1"/>
  </cols>
  <sheetData>
    <row r="1" ht="12.75">
      <c r="A1" s="30" t="s">
        <v>71</v>
      </c>
    </row>
    <row r="2" ht="13.5" thickBot="1"/>
    <row r="3" spans="2:7" ht="12.75">
      <c r="B3" s="82" t="s">
        <v>16</v>
      </c>
      <c r="C3" s="73">
        <v>0.06</v>
      </c>
      <c r="F3" s="85" t="s">
        <v>64</v>
      </c>
      <c r="G3" s="86">
        <f>C4/12</f>
        <v>0.0025</v>
      </c>
    </row>
    <row r="4" spans="2:7" ht="12.75">
      <c r="B4" s="83" t="s">
        <v>65</v>
      </c>
      <c r="C4" s="74">
        <v>0.03</v>
      </c>
      <c r="F4" s="87" t="s">
        <v>66</v>
      </c>
      <c r="G4" s="88">
        <f>LN(1-G3)</f>
        <v>-0.002503130218118477</v>
      </c>
    </row>
    <row r="5" spans="2:7" ht="13.5" thickBot="1">
      <c r="B5" s="84" t="s">
        <v>8</v>
      </c>
      <c r="C5" s="75">
        <v>0.2</v>
      </c>
      <c r="F5" s="89" t="s">
        <v>67</v>
      </c>
      <c r="G5" s="90">
        <f>G4*12</f>
        <v>-0.03003756261742172</v>
      </c>
    </row>
    <row r="7" ht="12.75">
      <c r="B7" s="9" t="s">
        <v>68</v>
      </c>
    </row>
    <row r="9" spans="2:5" ht="12.75">
      <c r="B9" s="12" t="s">
        <v>69</v>
      </c>
      <c r="C9" s="76">
        <v>5</v>
      </c>
      <c r="D9" s="76">
        <v>10</v>
      </c>
      <c r="E9" s="76">
        <v>20</v>
      </c>
    </row>
    <row r="10" spans="2:5" ht="12.75">
      <c r="B10" s="14">
        <v>60</v>
      </c>
      <c r="C10" s="77">
        <f aca="true" t="shared" si="0" ref="C10:E13">C$14*($B10*EXP(-$C$3*C$9)*NORMSDIST(-C25)-100*POWER(1-$G$3,12*C$9)*NORMSDIST(-C18))</f>
        <v>0.5493138095900296</v>
      </c>
      <c r="D10" s="77">
        <f t="shared" si="0"/>
        <v>0.6037150130292239</v>
      </c>
      <c r="E10" s="77">
        <f t="shared" si="0"/>
        <v>0.21655123753299568</v>
      </c>
    </row>
    <row r="11" spans="2:5" ht="12.75">
      <c r="B11" s="26">
        <v>80</v>
      </c>
      <c r="C11" s="78">
        <f t="shared" si="0"/>
        <v>2.333235535627005</v>
      </c>
      <c r="D11" s="78">
        <f t="shared" si="0"/>
        <v>1.6960064030034785</v>
      </c>
      <c r="E11" s="78">
        <f t="shared" si="0"/>
        <v>0.4731960840002758</v>
      </c>
    </row>
    <row r="12" spans="2:5" ht="12.75">
      <c r="B12" s="26">
        <v>100</v>
      </c>
      <c r="C12" s="78">
        <f t="shared" si="0"/>
        <v>5.866208819195984</v>
      </c>
      <c r="D12" s="78">
        <f t="shared" si="0"/>
        <v>3.4225683965987748</v>
      </c>
      <c r="E12" s="78">
        <f t="shared" si="0"/>
        <v>0.8255122019431576</v>
      </c>
    </row>
    <row r="13" spans="2:5" ht="12.75">
      <c r="B13" s="13">
        <v>120</v>
      </c>
      <c r="C13" s="79">
        <f t="shared" si="0"/>
        <v>11.09893164080496</v>
      </c>
      <c r="D13" s="79">
        <f t="shared" si="0"/>
        <v>5.724543584545914</v>
      </c>
      <c r="E13" s="79">
        <f t="shared" si="0"/>
        <v>1.261565109256802</v>
      </c>
    </row>
    <row r="14" spans="2:5" ht="12.75">
      <c r="B14" s="12" t="s">
        <v>70</v>
      </c>
      <c r="C14" s="80">
        <v>0.6552</v>
      </c>
      <c r="D14" s="80">
        <v>0.42247</v>
      </c>
      <c r="E14" s="80">
        <v>0.15972</v>
      </c>
    </row>
    <row r="17" spans="2:5" ht="12.75">
      <c r="B17" s="13" t="s">
        <v>2</v>
      </c>
      <c r="C17" s="81">
        <v>5</v>
      </c>
      <c r="D17" s="81">
        <v>10</v>
      </c>
      <c r="E17" s="81">
        <v>20</v>
      </c>
    </row>
    <row r="18" spans="2:5" ht="12.75">
      <c r="B18" s="12">
        <v>60</v>
      </c>
      <c r="C18">
        <f aca="true" t="shared" si="1" ref="C18:E21">(LN(100/$B18)+($C$3+$G$5+POWER($C$5,2)/2)*C$9)/($C$5*SQRT(C$9))</f>
        <v>1.7008378509345958</v>
      </c>
      <c r="D18">
        <f t="shared" si="1"/>
        <v>1.5976617270508289</v>
      </c>
      <c r="E18">
        <f t="shared" si="1"/>
        <v>1.6883144727849604</v>
      </c>
    </row>
    <row r="19" spans="2:5" ht="12.75">
      <c r="B19" s="12">
        <v>80</v>
      </c>
      <c r="C19">
        <f t="shared" si="1"/>
        <v>1.057561181024394</v>
      </c>
      <c r="D19">
        <f t="shared" si="1"/>
        <v>1.1427964315782249</v>
      </c>
      <c r="E19">
        <f t="shared" si="1"/>
        <v>1.3666761378298597</v>
      </c>
    </row>
    <row r="20" spans="2:5" ht="12.75">
      <c r="B20" s="12">
        <v>100</v>
      </c>
      <c r="C20">
        <f t="shared" si="1"/>
        <v>0.5585970315451084</v>
      </c>
      <c r="D20">
        <f t="shared" si="1"/>
        <v>0.7899754979124438</v>
      </c>
      <c r="E20">
        <f t="shared" si="1"/>
        <v>1.1171940630902168</v>
      </c>
    </row>
    <row r="21" spans="2:5" ht="12.75">
      <c r="B21" s="13">
        <v>120</v>
      </c>
      <c r="C21" s="28">
        <f t="shared" si="1"/>
        <v>0.1509136367902374</v>
      </c>
      <c r="D21" s="28">
        <f t="shared" si="1"/>
        <v>0.5016998049041224</v>
      </c>
      <c r="E21" s="28">
        <f t="shared" si="1"/>
        <v>0.9133523657127813</v>
      </c>
    </row>
    <row r="24" spans="2:5" ht="12.75">
      <c r="B24" s="13" t="s">
        <v>7</v>
      </c>
      <c r="C24" s="81">
        <v>5</v>
      </c>
      <c r="D24" s="81">
        <v>10</v>
      </c>
      <c r="E24" s="81">
        <v>20</v>
      </c>
    </row>
    <row r="25" spans="2:5" ht="12.75">
      <c r="B25" s="12">
        <v>60</v>
      </c>
      <c r="C25">
        <f aca="true" t="shared" si="2" ref="C25:E28">C18-$C$5*SQRT(C$9)</f>
        <v>1.2536242554346377</v>
      </c>
      <c r="D25">
        <f t="shared" si="2"/>
        <v>0.9652061950171529</v>
      </c>
      <c r="E25">
        <f t="shared" si="2"/>
        <v>0.7938872817850444</v>
      </c>
    </row>
    <row r="26" spans="2:5" ht="12.75">
      <c r="B26" s="12">
        <v>80</v>
      </c>
      <c r="C26">
        <f t="shared" si="2"/>
        <v>0.6103475855244359</v>
      </c>
      <c r="D26">
        <f t="shared" si="2"/>
        <v>0.5103408995445489</v>
      </c>
      <c r="E26">
        <f t="shared" si="2"/>
        <v>0.4722489468299438</v>
      </c>
    </row>
    <row r="27" spans="2:5" ht="12.75">
      <c r="B27" s="12">
        <v>100</v>
      </c>
      <c r="C27">
        <f t="shared" si="2"/>
        <v>0.11138343604515044</v>
      </c>
      <c r="D27">
        <f t="shared" si="2"/>
        <v>0.15751996587876782</v>
      </c>
      <c r="E27">
        <f t="shared" si="2"/>
        <v>0.22276687209030088</v>
      </c>
    </row>
    <row r="28" spans="2:5" ht="12.75">
      <c r="B28" s="13">
        <v>120</v>
      </c>
      <c r="C28" s="28">
        <f t="shared" si="2"/>
        <v>-0.2962999587097206</v>
      </c>
      <c r="D28" s="28">
        <f t="shared" si="2"/>
        <v>-0.13075572712955363</v>
      </c>
      <c r="E28" s="28">
        <f t="shared" si="2"/>
        <v>0.018925174712865367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/>
  <dimension ref="A1:M250"/>
  <sheetViews>
    <sheetView showGridLines="0" workbookViewId="0" topLeftCell="A1">
      <selection activeCell="B2" sqref="B2"/>
    </sheetView>
  </sheetViews>
  <sheetFormatPr defaultColWidth="9.33203125" defaultRowHeight="12.75"/>
  <cols>
    <col min="1" max="1" width="2.66015625" style="0" customWidth="1"/>
    <col min="2" max="2" width="21.33203125" style="0" bestFit="1" customWidth="1"/>
    <col min="3" max="3" width="11.33203125" style="0" bestFit="1" customWidth="1"/>
    <col min="4" max="4" width="10.5" style="0" customWidth="1"/>
    <col min="5" max="5" width="11.16015625" style="0" bestFit="1" customWidth="1"/>
    <col min="6" max="6" width="13.33203125" style="0" bestFit="1" customWidth="1"/>
    <col min="10" max="10" width="12.83203125" style="0" bestFit="1" customWidth="1"/>
  </cols>
  <sheetData>
    <row r="1" ht="12.75">
      <c r="A1" s="30" t="s">
        <v>79</v>
      </c>
    </row>
    <row r="2" ht="13.5" thickBot="1"/>
    <row r="3" spans="2:13" ht="12.75">
      <c r="B3" s="82" t="s">
        <v>16</v>
      </c>
      <c r="C3" s="73">
        <v>0.06</v>
      </c>
      <c r="F3" s="85" t="s">
        <v>64</v>
      </c>
      <c r="G3" s="86">
        <f>C4/12</f>
        <v>0.0025</v>
      </c>
      <c r="J3" s="76" t="s">
        <v>77</v>
      </c>
      <c r="K3" s="99">
        <v>5</v>
      </c>
      <c r="L3" s="99">
        <v>10</v>
      </c>
      <c r="M3" s="99">
        <v>20</v>
      </c>
    </row>
    <row r="4" spans="2:13" ht="12.75">
      <c r="B4" s="83" t="s">
        <v>65</v>
      </c>
      <c r="C4" s="74">
        <v>0.03</v>
      </c>
      <c r="F4" s="87" t="s">
        <v>66</v>
      </c>
      <c r="G4" s="88">
        <f>LN(1-G3)</f>
        <v>-0.002503130218118477</v>
      </c>
      <c r="J4" s="27" t="s">
        <v>78</v>
      </c>
      <c r="K4" s="100">
        <f>SUMPRODUCT($G11:$G70,$J11:$J70)</f>
        <v>0.006051846081611823</v>
      </c>
      <c r="L4" s="100">
        <f>SUMPRODUCT($G11:$G130,$J11:$J130)</f>
        <v>0.029748792370926227</v>
      </c>
      <c r="M4" s="100">
        <f>SUMPRODUCT($G11:$G250,$J11:$J250)</f>
        <v>0.09009936353258598</v>
      </c>
    </row>
    <row r="5" spans="2:7" ht="13.5" thickBot="1">
      <c r="B5" s="83" t="s">
        <v>8</v>
      </c>
      <c r="C5" s="74">
        <v>0.2</v>
      </c>
      <c r="F5" s="89" t="s">
        <v>67</v>
      </c>
      <c r="G5" s="90">
        <f>G4*12</f>
        <v>-0.03003756261742172</v>
      </c>
    </row>
    <row r="6" spans="2:3" ht="12.75">
      <c r="B6" s="83" t="s">
        <v>80</v>
      </c>
      <c r="C6" s="74">
        <v>0</v>
      </c>
    </row>
    <row r="7" spans="2:3" ht="13.5" thickBot="1">
      <c r="B7" s="84" t="s">
        <v>75</v>
      </c>
      <c r="C7" s="98">
        <v>60</v>
      </c>
    </row>
    <row r="9" spans="2:10" ht="12.75">
      <c r="B9" s="55" t="s">
        <v>46</v>
      </c>
      <c r="C9" s="55" t="s">
        <v>75</v>
      </c>
      <c r="D9" s="55" t="s">
        <v>72</v>
      </c>
      <c r="E9" s="55" t="s">
        <v>73</v>
      </c>
      <c r="F9" s="55" t="s">
        <v>51</v>
      </c>
      <c r="G9" s="55" t="s">
        <v>74</v>
      </c>
      <c r="H9" s="55" t="s">
        <v>2</v>
      </c>
      <c r="I9" s="55" t="s">
        <v>7</v>
      </c>
      <c r="J9" s="55" t="s">
        <v>76</v>
      </c>
    </row>
    <row r="10" spans="2:10" ht="12.75">
      <c r="B10">
        <v>0</v>
      </c>
      <c r="C10" s="21">
        <f>C7</f>
        <v>60</v>
      </c>
      <c r="D10" s="91">
        <v>0.00029</v>
      </c>
      <c r="E10">
        <v>0</v>
      </c>
      <c r="F10" s="20">
        <v>1</v>
      </c>
      <c r="G10" s="20"/>
      <c r="H10" s="20"/>
      <c r="I10" s="20"/>
      <c r="J10" s="20"/>
    </row>
    <row r="11" spans="2:11" ht="12.75">
      <c r="B11">
        <v>1</v>
      </c>
      <c r="C11" s="21">
        <f>C10*(1+$C$6/12)</f>
        <v>60</v>
      </c>
      <c r="D11" s="91">
        <v>0.00029</v>
      </c>
      <c r="E11">
        <f>E10</f>
        <v>0</v>
      </c>
      <c r="F11" s="20">
        <f>F10*(1-D10)*(1-E10)</f>
        <v>0.99971</v>
      </c>
      <c r="G11" s="20">
        <f>F10*D11</f>
        <v>0.00029</v>
      </c>
      <c r="H11" s="20">
        <f>(LN(100/$C11)+($C$3+$G$5+POWER($C$5,2)/2)*$B11/12)/($C$5*SQRT($B11/12))</f>
        <v>8.9198739083881</v>
      </c>
      <c r="I11" s="20">
        <f>H11-$C$5*SQRT($B11/12)</f>
        <v>8.862138881469138</v>
      </c>
      <c r="J11" s="101">
        <f>$C11*EXP(-$C$3*$B11/12)*NORMSDIST(-I11)-100*POWER(1-$G$3,$B11/12)*NORMSDIST(-H11)</f>
        <v>9.457063332218225E-20</v>
      </c>
      <c r="K11" s="20"/>
    </row>
    <row r="12" spans="2:11" ht="12.75">
      <c r="B12">
        <v>2</v>
      </c>
      <c r="C12" s="21">
        <f aca="true" t="shared" si="0" ref="C12:C75">C11*(1+$C$6/12)</f>
        <v>60</v>
      </c>
      <c r="D12" s="91">
        <v>0.00029</v>
      </c>
      <c r="E12">
        <f aca="true" t="shared" si="1" ref="E12:E75">E11</f>
        <v>0</v>
      </c>
      <c r="F12" s="20">
        <f aca="true" t="shared" si="2" ref="F12:F75">F11*(1-D11)*(1-E11)</f>
        <v>0.9994200840999999</v>
      </c>
      <c r="G12" s="20">
        <f aca="true" t="shared" si="3" ref="G12:G75">F11*D12</f>
        <v>0.0002899159</v>
      </c>
      <c r="H12" s="20">
        <f aca="true" t="shared" si="4" ref="H12:H75">(LN(100/$C12)+($C$3+$G$5+POWER($C$5,2)/2)*$B12/12)/($C$5*SQRT($B12/12))</f>
        <v>6.358296027072291</v>
      </c>
      <c r="I12" s="20">
        <f aca="true" t="shared" si="5" ref="I12:I75">H12-$C$5*SQRT($B12/12)</f>
        <v>6.276646368979518</v>
      </c>
      <c r="J12" s="101">
        <f aca="true" t="shared" si="6" ref="J12:J75">$C12*EXP(-$C$3*$B12/12)*NORMSDIST(-I12)-100*POWER(1-$G$3,$B12)*NORMSDIST(-H12)</f>
        <v>1.26077412577864E-10</v>
      </c>
      <c r="K12" s="20"/>
    </row>
    <row r="13" spans="2:11" ht="12.75">
      <c r="B13">
        <v>3</v>
      </c>
      <c r="C13" s="21">
        <f t="shared" si="0"/>
        <v>60</v>
      </c>
      <c r="D13" s="91">
        <v>0.00029</v>
      </c>
      <c r="E13">
        <f t="shared" si="1"/>
        <v>0</v>
      </c>
      <c r="F13" s="20">
        <f t="shared" si="2"/>
        <v>0.9991302522756109</v>
      </c>
      <c r="G13" s="20">
        <f t="shared" si="3"/>
        <v>0.000289831824389</v>
      </c>
      <c r="H13" s="20">
        <f t="shared" si="4"/>
        <v>5.233162331116353</v>
      </c>
      <c r="I13" s="20">
        <f t="shared" si="5"/>
        <v>5.1331623311163534</v>
      </c>
      <c r="J13" s="101">
        <f t="shared" si="6"/>
        <v>1.5078250752585973E-07</v>
      </c>
      <c r="K13" s="20"/>
    </row>
    <row r="14" spans="2:11" ht="12.75">
      <c r="B14">
        <v>4</v>
      </c>
      <c r="C14" s="21">
        <f t="shared" si="0"/>
        <v>60</v>
      </c>
      <c r="D14" s="91">
        <v>0.00029</v>
      </c>
      <c r="E14">
        <f t="shared" si="1"/>
        <v>0</v>
      </c>
      <c r="F14" s="20">
        <f t="shared" si="2"/>
        <v>0.998840504502451</v>
      </c>
      <c r="G14" s="20">
        <f t="shared" si="3"/>
        <v>0.00028974777315992717</v>
      </c>
      <c r="H14" s="20">
        <f t="shared" si="4"/>
        <v>4.5681088042148055</v>
      </c>
      <c r="I14" s="20">
        <f t="shared" si="5"/>
        <v>4.45263875037688</v>
      </c>
      <c r="J14" s="101">
        <f t="shared" si="6"/>
        <v>5.8046853606222185E-06</v>
      </c>
      <c r="K14" s="20"/>
    </row>
    <row r="15" spans="2:11" ht="12.75">
      <c r="B15">
        <v>5</v>
      </c>
      <c r="C15" s="21">
        <f t="shared" si="0"/>
        <v>60</v>
      </c>
      <c r="D15" s="91">
        <v>0.00029</v>
      </c>
      <c r="E15">
        <f t="shared" si="1"/>
        <v>0</v>
      </c>
      <c r="F15" s="20">
        <f t="shared" si="2"/>
        <v>0.9985508407561453</v>
      </c>
      <c r="G15" s="20">
        <f t="shared" si="3"/>
        <v>0.0002896637463057108</v>
      </c>
      <c r="H15" s="20">
        <f t="shared" si="4"/>
        <v>4.118091340588942</v>
      </c>
      <c r="I15" s="20">
        <f t="shared" si="5"/>
        <v>3.988991895715361</v>
      </c>
      <c r="J15" s="101">
        <f t="shared" si="6"/>
        <v>5.5132498682040594E-05</v>
      </c>
      <c r="K15" s="20"/>
    </row>
    <row r="16" spans="2:11" ht="12.75">
      <c r="B16">
        <v>6</v>
      </c>
      <c r="C16" s="21">
        <f t="shared" si="0"/>
        <v>60</v>
      </c>
      <c r="D16" s="91">
        <v>0.00029</v>
      </c>
      <c r="E16">
        <f t="shared" si="1"/>
        <v>0</v>
      </c>
      <c r="F16" s="20">
        <f t="shared" si="2"/>
        <v>0.998261261012326</v>
      </c>
      <c r="G16" s="20">
        <f t="shared" si="3"/>
        <v>0.00028957974381928214</v>
      </c>
      <c r="H16" s="20">
        <f t="shared" si="4"/>
        <v>3.788726517076946</v>
      </c>
      <c r="I16" s="20">
        <f t="shared" si="5"/>
        <v>3.6473051608396365</v>
      </c>
      <c r="J16" s="101">
        <f t="shared" si="6"/>
        <v>0.000256975257584449</v>
      </c>
      <c r="K16" s="20"/>
    </row>
    <row r="17" spans="2:11" ht="12.75">
      <c r="B17">
        <v>7</v>
      </c>
      <c r="C17" s="21">
        <f t="shared" si="0"/>
        <v>60</v>
      </c>
      <c r="D17" s="91">
        <v>0.00029</v>
      </c>
      <c r="E17">
        <f t="shared" si="1"/>
        <v>0</v>
      </c>
      <c r="F17" s="20">
        <f t="shared" si="2"/>
        <v>0.9979717652466324</v>
      </c>
      <c r="G17" s="20">
        <f t="shared" si="3"/>
        <v>0.00028949576569357454</v>
      </c>
      <c r="H17" s="20">
        <f t="shared" si="4"/>
        <v>3.534935906242776</v>
      </c>
      <c r="I17" s="20">
        <f t="shared" si="5"/>
        <v>3.382183383077581</v>
      </c>
      <c r="J17" s="101">
        <f t="shared" si="6"/>
        <v>0.0007921405298701514</v>
      </c>
      <c r="K17" s="20"/>
    </row>
    <row r="18" spans="2:11" ht="12.75">
      <c r="B18">
        <v>8</v>
      </c>
      <c r="C18" s="21">
        <f t="shared" si="0"/>
        <v>60</v>
      </c>
      <c r="D18" s="91">
        <v>0.00029</v>
      </c>
      <c r="E18">
        <f t="shared" si="1"/>
        <v>0</v>
      </c>
      <c r="F18" s="20">
        <f t="shared" si="2"/>
        <v>0.9976823534347109</v>
      </c>
      <c r="G18" s="20">
        <f t="shared" si="3"/>
        <v>0.0002894118119215234</v>
      </c>
      <c r="H18" s="20">
        <f t="shared" si="4"/>
        <v>3.3321261109024864</v>
      </c>
      <c r="I18" s="20">
        <f t="shared" si="5"/>
        <v>3.1688267947169413</v>
      </c>
      <c r="J18" s="101">
        <f t="shared" si="6"/>
        <v>0.001878006972692907</v>
      </c>
      <c r="K18" s="20"/>
    </row>
    <row r="19" spans="2:11" ht="12.75">
      <c r="B19">
        <v>9</v>
      </c>
      <c r="C19" s="21">
        <f t="shared" si="0"/>
        <v>60</v>
      </c>
      <c r="D19" s="91">
        <v>0.00029</v>
      </c>
      <c r="E19">
        <f t="shared" si="1"/>
        <v>0</v>
      </c>
      <c r="F19" s="20">
        <f t="shared" si="2"/>
        <v>0.9973930255522149</v>
      </c>
      <c r="G19" s="20">
        <f t="shared" si="3"/>
        <v>0.00028932788249606616</v>
      </c>
      <c r="H19" s="20">
        <f t="shared" si="4"/>
        <v>3.1655968139440427</v>
      </c>
      <c r="I19" s="20">
        <f t="shared" si="5"/>
        <v>2.992391733187155</v>
      </c>
      <c r="J19" s="101">
        <f t="shared" si="6"/>
        <v>0.0037274917421755704</v>
      </c>
      <c r="K19" s="20"/>
    </row>
    <row r="20" spans="2:11" ht="12.75">
      <c r="B20">
        <v>10</v>
      </c>
      <c r="C20" s="21">
        <f t="shared" si="0"/>
        <v>60</v>
      </c>
      <c r="D20" s="91">
        <v>0.00029</v>
      </c>
      <c r="E20">
        <f t="shared" si="1"/>
        <v>0</v>
      </c>
      <c r="F20" s="20">
        <f t="shared" si="2"/>
        <v>0.9971037815748047</v>
      </c>
      <c r="G20" s="20">
        <f t="shared" si="3"/>
        <v>0.0002892439774101423</v>
      </c>
      <c r="H20" s="20">
        <f t="shared" si="4"/>
        <v>3.0259534540692807</v>
      </c>
      <c r="I20" s="20">
        <f t="shared" si="5"/>
        <v>2.843379268234225</v>
      </c>
      <c r="J20" s="101">
        <f t="shared" si="6"/>
        <v>0.0065209827678036625</v>
      </c>
      <c r="K20" s="20"/>
    </row>
    <row r="21" spans="2:11" ht="12.75">
      <c r="B21">
        <v>11</v>
      </c>
      <c r="C21" s="21">
        <f t="shared" si="0"/>
        <v>60</v>
      </c>
      <c r="D21" s="91">
        <v>0.00029</v>
      </c>
      <c r="E21">
        <f t="shared" si="1"/>
        <v>0</v>
      </c>
      <c r="F21" s="20">
        <f t="shared" si="2"/>
        <v>0.996814621478148</v>
      </c>
      <c r="G21" s="20">
        <f t="shared" si="3"/>
        <v>0.0002891600966566934</v>
      </c>
      <c r="H21" s="20">
        <f t="shared" si="4"/>
        <v>2.9068767752170213</v>
      </c>
      <c r="I21" s="20">
        <f t="shared" si="5"/>
        <v>2.7153913536657535</v>
      </c>
      <c r="J21" s="101">
        <f t="shared" si="6"/>
        <v>0.010393602922952022</v>
      </c>
      <c r="K21" s="20"/>
    </row>
    <row r="22" spans="2:11" ht="12.75">
      <c r="B22">
        <v>12</v>
      </c>
      <c r="C22" s="21">
        <f t="shared" si="0"/>
        <v>60</v>
      </c>
      <c r="D22" s="91">
        <v>0.00029</v>
      </c>
      <c r="E22">
        <f t="shared" si="1"/>
        <v>0</v>
      </c>
      <c r="F22" s="20">
        <f t="shared" si="2"/>
        <v>0.9965255452379194</v>
      </c>
      <c r="G22" s="20">
        <f t="shared" si="3"/>
        <v>0.00028907624022866295</v>
      </c>
      <c r="H22" s="20">
        <f t="shared" si="4"/>
        <v>2.803940305742845</v>
      </c>
      <c r="I22" s="20">
        <f t="shared" si="5"/>
        <v>2.603940305742845</v>
      </c>
      <c r="J22" s="101">
        <f t="shared" si="6"/>
        <v>0.015433514034074114</v>
      </c>
      <c r="K22" s="20"/>
    </row>
    <row r="23" spans="2:11" ht="12.75">
      <c r="B23">
        <v>13</v>
      </c>
      <c r="C23" s="21">
        <f t="shared" si="0"/>
        <v>60</v>
      </c>
      <c r="D23" s="91">
        <v>0.00029</v>
      </c>
      <c r="E23">
        <f t="shared" si="1"/>
        <v>0</v>
      </c>
      <c r="F23" s="20">
        <f t="shared" si="2"/>
        <v>0.9962365528298004</v>
      </c>
      <c r="G23" s="20">
        <f t="shared" si="3"/>
        <v>0.0002889924081189966</v>
      </c>
      <c r="H23" s="20">
        <f t="shared" si="4"/>
        <v>2.7139396893738263</v>
      </c>
      <c r="I23" s="20">
        <f t="shared" si="5"/>
        <v>2.505773089427213</v>
      </c>
      <c r="J23" s="101">
        <f t="shared" si="6"/>
        <v>0.021686369743287193</v>
      </c>
      <c r="K23" s="20"/>
    </row>
    <row r="24" spans="2:11" ht="12.75">
      <c r="B24">
        <v>14</v>
      </c>
      <c r="C24" s="21">
        <f t="shared" si="0"/>
        <v>60</v>
      </c>
      <c r="D24" s="91">
        <v>0.0003</v>
      </c>
      <c r="E24">
        <f t="shared" si="1"/>
        <v>0</v>
      </c>
      <c r="F24" s="20">
        <f t="shared" si="2"/>
        <v>0.9959476442294798</v>
      </c>
      <c r="G24" s="20">
        <f t="shared" si="3"/>
        <v>0.00029887096584894007</v>
      </c>
      <c r="H24" s="20">
        <f t="shared" si="4"/>
        <v>2.6344911509211344</v>
      </c>
      <c r="I24" s="20">
        <f t="shared" si="5"/>
        <v>2.418466460974206</v>
      </c>
      <c r="J24" s="101">
        <f t="shared" si="6"/>
        <v>0.029162371888577676</v>
      </c>
      <c r="K24" s="20"/>
    </row>
    <row r="25" spans="2:11" ht="12.75">
      <c r="B25">
        <v>15</v>
      </c>
      <c r="C25" s="21">
        <f t="shared" si="0"/>
        <v>60</v>
      </c>
      <c r="D25" s="91">
        <v>0.0003</v>
      </c>
      <c r="E25">
        <f t="shared" si="1"/>
        <v>0</v>
      </c>
      <c r="F25" s="20">
        <f t="shared" si="2"/>
        <v>0.995648859936211</v>
      </c>
      <c r="G25" s="20">
        <f t="shared" si="3"/>
        <v>0.0002987842932688439</v>
      </c>
      <c r="H25" s="20">
        <f t="shared" si="4"/>
        <v>2.563780154551529</v>
      </c>
      <c r="I25" s="20">
        <f t="shared" si="5"/>
        <v>2.3401733568015497</v>
      </c>
      <c r="J25" s="101">
        <f t="shared" si="6"/>
        <v>0.037843825834778466</v>
      </c>
      <c r="K25" s="20"/>
    </row>
    <row r="26" spans="2:11" ht="12.75">
      <c r="B26">
        <v>16</v>
      </c>
      <c r="C26" s="21">
        <f t="shared" si="0"/>
        <v>60</v>
      </c>
      <c r="D26" s="91">
        <v>0.0003</v>
      </c>
      <c r="E26">
        <f t="shared" si="1"/>
        <v>0</v>
      </c>
      <c r="F26" s="20">
        <f t="shared" si="2"/>
        <v>0.9953501652782302</v>
      </c>
      <c r="G26" s="20">
        <f t="shared" si="3"/>
        <v>0.00029869465798086327</v>
      </c>
      <c r="H26" s="20">
        <f t="shared" si="4"/>
        <v>2.500398102148913</v>
      </c>
      <c r="I26" s="20">
        <f t="shared" si="5"/>
        <v>2.2694579944730626</v>
      </c>
      <c r="J26" s="101">
        <f t="shared" si="6"/>
        <v>0.04769212586530791</v>
      </c>
      <c r="K26" s="20"/>
    </row>
    <row r="27" spans="2:11" ht="12.75">
      <c r="B27">
        <v>17</v>
      </c>
      <c r="C27" s="21">
        <f t="shared" si="0"/>
        <v>60</v>
      </c>
      <c r="D27" s="91">
        <v>0.0003</v>
      </c>
      <c r="E27">
        <f t="shared" si="1"/>
        <v>0</v>
      </c>
      <c r="F27" s="20">
        <f t="shared" si="2"/>
        <v>0.9950515602286467</v>
      </c>
      <c r="G27" s="20">
        <f t="shared" si="3"/>
        <v>0.000298605049583469</v>
      </c>
      <c r="H27" s="20">
        <f t="shared" si="4"/>
        <v>2.4432328176814697</v>
      </c>
      <c r="I27" s="20">
        <f t="shared" si="5"/>
        <v>2.205185203396708</v>
      </c>
      <c r="J27" s="101">
        <f t="shared" si="6"/>
        <v>0.05865373235301963</v>
      </c>
      <c r="K27" s="20"/>
    </row>
    <row r="28" spans="2:11" ht="12.75">
      <c r="B28">
        <v>18</v>
      </c>
      <c r="C28" s="21">
        <f t="shared" si="0"/>
        <v>60</v>
      </c>
      <c r="D28" s="91">
        <v>0.0003</v>
      </c>
      <c r="E28">
        <f t="shared" si="1"/>
        <v>0</v>
      </c>
      <c r="F28" s="20">
        <f t="shared" si="2"/>
        <v>0.9947530447605781</v>
      </c>
      <c r="G28" s="20">
        <f t="shared" si="3"/>
        <v>0.000298515468068594</v>
      </c>
      <c r="H28" s="20">
        <f t="shared" si="4"/>
        <v>2.391393071008703</v>
      </c>
      <c r="I28" s="20">
        <f t="shared" si="5"/>
        <v>2.146444096730385</v>
      </c>
      <c r="J28" s="101">
        <f t="shared" si="6"/>
        <v>0.07066504594436518</v>
      </c>
      <c r="K28" s="20"/>
    </row>
    <row r="29" spans="2:11" ht="12.75">
      <c r="B29">
        <v>19</v>
      </c>
      <c r="C29" s="21">
        <f t="shared" si="0"/>
        <v>60</v>
      </c>
      <c r="D29" s="91">
        <v>0.0003</v>
      </c>
      <c r="E29">
        <f t="shared" si="1"/>
        <v>0</v>
      </c>
      <c r="F29" s="20">
        <f t="shared" si="2"/>
        <v>0.99445461884715</v>
      </c>
      <c r="G29" s="20">
        <f t="shared" si="3"/>
        <v>0.00029842591342817343</v>
      </c>
      <c r="H29" s="20">
        <f t="shared" si="4"/>
        <v>2.344155311005507</v>
      </c>
      <c r="I29" s="20">
        <f t="shared" si="5"/>
        <v>2.0924941631631486</v>
      </c>
      <c r="J29" s="101">
        <f t="shared" si="6"/>
        <v>0.08365625092810691</v>
      </c>
      <c r="K29" s="20"/>
    </row>
    <row r="30" spans="2:11" ht="12.75">
      <c r="B30">
        <v>20</v>
      </c>
      <c r="C30" s="21">
        <f t="shared" si="0"/>
        <v>60</v>
      </c>
      <c r="D30" s="91">
        <v>0.0003</v>
      </c>
      <c r="E30">
        <f t="shared" si="1"/>
        <v>0</v>
      </c>
      <c r="F30" s="20">
        <f t="shared" si="2"/>
        <v>0.9941562824614959</v>
      </c>
      <c r="G30" s="20">
        <f t="shared" si="3"/>
        <v>0.00029833638565414497</v>
      </c>
      <c r="H30" s="20">
        <f t="shared" si="4"/>
        <v>2.3009252801927915</v>
      </c>
      <c r="I30" s="20">
        <f t="shared" si="5"/>
        <v>2.0427263904456305</v>
      </c>
      <c r="J30" s="101">
        <f t="shared" si="6"/>
        <v>0.09755426739844775</v>
      </c>
      <c r="K30" s="20"/>
    </row>
    <row r="31" spans="2:11" ht="12.75">
      <c r="B31">
        <v>21</v>
      </c>
      <c r="C31" s="21">
        <f t="shared" si="0"/>
        <v>60</v>
      </c>
      <c r="D31" s="91">
        <v>0.0003</v>
      </c>
      <c r="E31">
        <f t="shared" si="1"/>
        <v>0</v>
      </c>
      <c r="F31" s="20">
        <f t="shared" si="2"/>
        <v>0.9938580355767574</v>
      </c>
      <c r="G31" s="20">
        <f t="shared" si="3"/>
        <v>0.00029824688473844874</v>
      </c>
      <c r="H31" s="20">
        <f t="shared" si="4"/>
        <v>2.2612098373855716</v>
      </c>
      <c r="I31" s="20">
        <f t="shared" si="5"/>
        <v>1.9966347062791125</v>
      </c>
      <c r="J31" s="101">
        <f t="shared" si="6"/>
        <v>0.11228496729802417</v>
      </c>
      <c r="K31" s="20"/>
    </row>
    <row r="32" spans="2:11" ht="12.75">
      <c r="B32">
        <v>22</v>
      </c>
      <c r="C32" s="21">
        <f t="shared" si="0"/>
        <v>60</v>
      </c>
      <c r="D32" s="91">
        <v>0.0003</v>
      </c>
      <c r="E32">
        <f t="shared" si="1"/>
        <v>0</v>
      </c>
      <c r="F32" s="20">
        <f t="shared" si="2"/>
        <v>0.9935598781660845</v>
      </c>
      <c r="G32" s="20">
        <f t="shared" si="3"/>
        <v>0.0002981574106730272</v>
      </c>
      <c r="H32" s="20">
        <f t="shared" si="4"/>
        <v>2.224595929865175</v>
      </c>
      <c r="I32" s="20">
        <f t="shared" si="5"/>
        <v>1.9537946497106429</v>
      </c>
      <c r="J32" s="101">
        <f t="shared" si="6"/>
        <v>0.12777480021385035</v>
      </c>
      <c r="K32" s="20"/>
    </row>
    <row r="33" spans="2:11" ht="12.75">
      <c r="B33">
        <v>23</v>
      </c>
      <c r="C33" s="21">
        <f t="shared" si="0"/>
        <v>60</v>
      </c>
      <c r="D33" s="91">
        <v>0.0003</v>
      </c>
      <c r="E33">
        <f t="shared" si="1"/>
        <v>0</v>
      </c>
      <c r="F33" s="20">
        <f t="shared" si="2"/>
        <v>0.9932618102026347</v>
      </c>
      <c r="G33" s="20">
        <f t="shared" si="3"/>
        <v>0.0002980679634498253</v>
      </c>
      <c r="H33" s="20">
        <f t="shared" si="4"/>
        <v>2.190734667030565</v>
      </c>
      <c r="I33" s="20">
        <f t="shared" si="5"/>
        <v>1.9138472049332957</v>
      </c>
      <c r="J33" s="101">
        <f t="shared" si="6"/>
        <v>0.1439519556762634</v>
      </c>
      <c r="K33" s="20"/>
    </row>
    <row r="34" spans="2:11" ht="12.75">
      <c r="B34">
        <v>24</v>
      </c>
      <c r="C34" s="21">
        <f t="shared" si="0"/>
        <v>60</v>
      </c>
      <c r="D34" s="91">
        <v>0.0003</v>
      </c>
      <c r="E34">
        <f t="shared" si="1"/>
        <v>0</v>
      </c>
      <c r="F34" s="20">
        <f t="shared" si="2"/>
        <v>0.9929638316595739</v>
      </c>
      <c r="G34" s="20">
        <f t="shared" si="3"/>
        <v>0.0002979785430607904</v>
      </c>
      <c r="H34" s="20">
        <f t="shared" si="4"/>
        <v>2.1593290956221933</v>
      </c>
      <c r="I34" s="20">
        <f t="shared" si="5"/>
        <v>1.8764863831475742</v>
      </c>
      <c r="J34" s="101">
        <f t="shared" si="6"/>
        <v>0.16074716724131943</v>
      </c>
      <c r="K34" s="20"/>
    </row>
    <row r="35" spans="2:11" ht="12.75">
      <c r="B35">
        <v>25</v>
      </c>
      <c r="C35" s="21">
        <f t="shared" si="0"/>
        <v>60</v>
      </c>
      <c r="D35" s="91">
        <v>0.0003</v>
      </c>
      <c r="E35">
        <f t="shared" si="1"/>
        <v>0</v>
      </c>
      <c r="F35" s="20">
        <f t="shared" si="2"/>
        <v>0.9926659425100761</v>
      </c>
      <c r="G35" s="20">
        <f t="shared" si="3"/>
        <v>0.00029788914949787216</v>
      </c>
      <c r="H35" s="20">
        <f t="shared" si="4"/>
        <v>2.1301247017440366</v>
      </c>
      <c r="I35" s="20">
        <f t="shared" si="5"/>
        <v>1.8414495671492237</v>
      </c>
      <c r="J35" s="101">
        <f t="shared" si="6"/>
        <v>0.17809424335746638</v>
      </c>
      <c r="K35" s="20"/>
    </row>
    <row r="36" spans="2:11" ht="12.75">
      <c r="B36">
        <v>26</v>
      </c>
      <c r="C36" s="21">
        <f t="shared" si="0"/>
        <v>60</v>
      </c>
      <c r="D36" s="91">
        <v>0.0003</v>
      </c>
      <c r="E36">
        <f t="shared" si="1"/>
        <v>0</v>
      </c>
      <c r="F36" s="20">
        <f t="shared" si="2"/>
        <v>0.9923681427273231</v>
      </c>
      <c r="G36" s="20">
        <f t="shared" si="3"/>
        <v>0.0002977997827530228</v>
      </c>
      <c r="H36" s="20">
        <f t="shared" si="4"/>
        <v>2.1029019494466326</v>
      </c>
      <c r="I36" s="20">
        <f t="shared" si="5"/>
        <v>1.8085099205690376</v>
      </c>
      <c r="J36" s="101">
        <f t="shared" si="6"/>
        <v>0.1959303923504485</v>
      </c>
      <c r="K36" s="20"/>
    </row>
    <row r="37" spans="2:11" ht="12.75">
      <c r="B37">
        <v>27</v>
      </c>
      <c r="C37" s="21">
        <f t="shared" si="0"/>
        <v>60</v>
      </c>
      <c r="D37" s="91">
        <v>0.0003</v>
      </c>
      <c r="E37">
        <f t="shared" si="1"/>
        <v>0</v>
      </c>
      <c r="F37" s="20">
        <f t="shared" si="2"/>
        <v>0.992070432284505</v>
      </c>
      <c r="G37" s="20">
        <f t="shared" si="3"/>
        <v>0.0002977104428181969</v>
      </c>
      <c r="H37" s="20">
        <f t="shared" si="4"/>
        <v>2.077470359589306</v>
      </c>
      <c r="I37" s="20">
        <f t="shared" si="5"/>
        <v>1.7774703595893058</v>
      </c>
      <c r="J37" s="101">
        <f t="shared" si="6"/>
        <v>0.21419639414956437</v>
      </c>
      <c r="K37" s="20"/>
    </row>
    <row r="38" spans="2:11" ht="12.75">
      <c r="B38">
        <v>28</v>
      </c>
      <c r="C38" s="21">
        <f t="shared" si="0"/>
        <v>60</v>
      </c>
      <c r="D38" s="91">
        <v>0.0003</v>
      </c>
      <c r="E38">
        <f t="shared" si="1"/>
        <v>0</v>
      </c>
      <c r="F38" s="20">
        <f t="shared" si="2"/>
        <v>0.9917728111548196</v>
      </c>
      <c r="G38" s="20">
        <f t="shared" si="3"/>
        <v>0.00029762112968535146</v>
      </c>
      <c r="H38" s="20">
        <f t="shared" si="4"/>
        <v>2.053663767134083</v>
      </c>
      <c r="I38" s="20">
        <f t="shared" si="5"/>
        <v>1.7481587208036937</v>
      </c>
      <c r="J38" s="101">
        <f t="shared" si="6"/>
        <v>0.23283665946507082</v>
      </c>
      <c r="K38" s="20"/>
    </row>
    <row r="39" spans="2:11" ht="12.75">
      <c r="B39">
        <v>29</v>
      </c>
      <c r="C39" s="21">
        <f t="shared" si="0"/>
        <v>60</v>
      </c>
      <c r="D39" s="91">
        <v>0.0003</v>
      </c>
      <c r="E39">
        <f t="shared" si="1"/>
        <v>0</v>
      </c>
      <c r="F39" s="20">
        <f t="shared" si="2"/>
        <v>0.9914752793114732</v>
      </c>
      <c r="G39" s="20">
        <f t="shared" si="3"/>
        <v>0.00029753184334644587</v>
      </c>
      <c r="H39" s="20">
        <f t="shared" si="4"/>
        <v>2.0313364896371637</v>
      </c>
      <c r="I39" s="20">
        <f t="shared" si="5"/>
        <v>1.7204238545342032</v>
      </c>
      <c r="J39" s="101">
        <f t="shared" si="6"/>
        <v>0.25179920765596475</v>
      </c>
      <c r="K39" s="20"/>
    </row>
    <row r="40" spans="2:11" ht="12.75">
      <c r="B40">
        <v>30</v>
      </c>
      <c r="C40" s="21">
        <f t="shared" si="0"/>
        <v>60</v>
      </c>
      <c r="D40" s="91">
        <v>0.00031</v>
      </c>
      <c r="E40">
        <f t="shared" si="1"/>
        <v>0</v>
      </c>
      <c r="F40" s="20">
        <f t="shared" si="2"/>
        <v>0.9911778367276798</v>
      </c>
      <c r="G40" s="20">
        <f t="shared" si="3"/>
        <v>0.00030735733658655666</v>
      </c>
      <c r="H40" s="20">
        <f t="shared" si="4"/>
        <v>2.0103602072329916</v>
      </c>
      <c r="I40" s="20">
        <f t="shared" si="5"/>
        <v>1.6941324412161536</v>
      </c>
      <c r="J40" s="101">
        <f t="shared" si="6"/>
        <v>0.27103558708897735</v>
      </c>
      <c r="K40" s="20"/>
    </row>
    <row r="41" spans="2:11" ht="12.75">
      <c r="B41">
        <v>31</v>
      </c>
      <c r="C41" s="21">
        <f t="shared" si="0"/>
        <v>60</v>
      </c>
      <c r="D41" s="91">
        <v>0.00031</v>
      </c>
      <c r="E41">
        <f t="shared" si="1"/>
        <v>0</v>
      </c>
      <c r="F41" s="20">
        <f t="shared" si="2"/>
        <v>0.9908705715982942</v>
      </c>
      <c r="G41" s="20">
        <f t="shared" si="3"/>
        <v>0.00030726512938558073</v>
      </c>
      <c r="H41" s="20">
        <f t="shared" si="4"/>
        <v>1.9906214032322485</v>
      </c>
      <c r="I41" s="20">
        <f t="shared" si="5"/>
        <v>1.6691663778658166</v>
      </c>
      <c r="J41" s="101">
        <f t="shared" si="6"/>
        <v>0.2905007560053017</v>
      </c>
      <c r="K41" s="20"/>
    </row>
    <row r="42" spans="2:11" ht="12.75">
      <c r="B42">
        <v>32</v>
      </c>
      <c r="C42" s="21">
        <f t="shared" si="0"/>
        <v>60</v>
      </c>
      <c r="D42" s="91">
        <v>0.00031</v>
      </c>
      <c r="E42">
        <f t="shared" si="1"/>
        <v>0</v>
      </c>
      <c r="F42" s="20">
        <f t="shared" si="2"/>
        <v>0.9905634017210987</v>
      </c>
      <c r="G42" s="20">
        <f t="shared" si="3"/>
        <v>0.0003071698771954712</v>
      </c>
      <c r="H42" s="20">
        <f t="shared" si="4"/>
        <v>1.972019250183924</v>
      </c>
      <c r="I42" s="20">
        <f t="shared" si="5"/>
        <v>1.6454206178128334</v>
      </c>
      <c r="J42" s="101">
        <f t="shared" si="6"/>
        <v>0.3101529374368144</v>
      </c>
      <c r="K42" s="20"/>
    </row>
    <row r="43" spans="2:11" ht="12.75">
      <c r="B43">
        <v>33</v>
      </c>
      <c r="C43" s="21">
        <f t="shared" si="0"/>
        <v>60</v>
      </c>
      <c r="D43" s="91">
        <v>0.00031</v>
      </c>
      <c r="E43">
        <f t="shared" si="1"/>
        <v>0</v>
      </c>
      <c r="F43" s="20">
        <f t="shared" si="2"/>
        <v>0.9902563270665651</v>
      </c>
      <c r="G43" s="20">
        <f t="shared" si="3"/>
        <v>0.0003070746545335406</v>
      </c>
      <c r="H43" s="20">
        <f t="shared" si="4"/>
        <v>1.9544638526886826</v>
      </c>
      <c r="I43" s="20">
        <f t="shared" si="5"/>
        <v>1.6228013736531426</v>
      </c>
      <c r="J43" s="101">
        <f t="shared" si="6"/>
        <v>0.32995345827273903</v>
      </c>
      <c r="K43" s="20"/>
    </row>
    <row r="44" spans="2:11" ht="12.75">
      <c r="B44">
        <v>34</v>
      </c>
      <c r="C44" s="21">
        <f t="shared" si="0"/>
        <v>60</v>
      </c>
      <c r="D44" s="91">
        <v>0.00031</v>
      </c>
      <c r="E44">
        <f t="shared" si="1"/>
        <v>0</v>
      </c>
      <c r="F44" s="20">
        <f t="shared" si="2"/>
        <v>0.9899493476051744</v>
      </c>
      <c r="G44" s="20">
        <f t="shared" si="3"/>
        <v>0.0003069794613906352</v>
      </c>
      <c r="H44" s="20">
        <f t="shared" si="4"/>
        <v>1.9378747780158974</v>
      </c>
      <c r="I44" s="20">
        <f t="shared" si="5"/>
        <v>1.601224613403828</v>
      </c>
      <c r="J44" s="101">
        <f t="shared" si="6"/>
        <v>0.34986657994545434</v>
      </c>
      <c r="K44" s="20"/>
    </row>
    <row r="45" spans="2:11" ht="12.75">
      <c r="B45">
        <v>35</v>
      </c>
      <c r="C45" s="21">
        <f t="shared" si="0"/>
        <v>60</v>
      </c>
      <c r="D45" s="91">
        <v>0.00031</v>
      </c>
      <c r="E45">
        <f t="shared" si="1"/>
        <v>0</v>
      </c>
      <c r="F45" s="20">
        <f t="shared" si="2"/>
        <v>0.9896424633074168</v>
      </c>
      <c r="G45" s="20">
        <f t="shared" si="3"/>
        <v>0.00030688429775760405</v>
      </c>
      <c r="H45" s="20">
        <f t="shared" si="4"/>
        <v>1.9221798204971468</v>
      </c>
      <c r="I45" s="20">
        <f t="shared" si="5"/>
        <v>1.58061479496516</v>
      </c>
      <c r="J45" s="101">
        <f t="shared" si="6"/>
        <v>0.3698593261910941</v>
      </c>
      <c r="K45" s="20"/>
    </row>
    <row r="46" spans="2:11" ht="12.75">
      <c r="B46">
        <v>36</v>
      </c>
      <c r="C46" s="21">
        <f t="shared" si="0"/>
        <v>60</v>
      </c>
      <c r="D46" s="91">
        <v>0.00031</v>
      </c>
      <c r="E46">
        <f t="shared" si="1"/>
        <v>0</v>
      </c>
      <c r="F46" s="20">
        <f t="shared" si="2"/>
        <v>0.9893356741437914</v>
      </c>
      <c r="G46" s="20">
        <f t="shared" si="3"/>
        <v>0.0003067891636252992</v>
      </c>
      <c r="H46" s="20">
        <f t="shared" si="4"/>
        <v>1.9073139570342872</v>
      </c>
      <c r="I46" s="20">
        <f t="shared" si="5"/>
        <v>1.5609037955205118</v>
      </c>
      <c r="J46" s="101">
        <f t="shared" si="6"/>
        <v>0.38990131181560095</v>
      </c>
      <c r="K46" s="20"/>
    </row>
    <row r="47" spans="2:11" ht="12.75">
      <c r="B47">
        <v>37</v>
      </c>
      <c r="C47" s="21">
        <f t="shared" si="0"/>
        <v>60</v>
      </c>
      <c r="D47" s="91">
        <v>0.00031</v>
      </c>
      <c r="E47">
        <f t="shared" si="1"/>
        <v>0</v>
      </c>
      <c r="F47" s="20">
        <f t="shared" si="2"/>
        <v>0.9890289800848068</v>
      </c>
      <c r="G47" s="20">
        <f t="shared" si="3"/>
        <v>0.00030669405898457535</v>
      </c>
      <c r="H47" s="20">
        <f t="shared" si="4"/>
        <v>1.8932184597911024</v>
      </c>
      <c r="I47" s="20">
        <f t="shared" si="5"/>
        <v>1.5420300013626778</v>
      </c>
      <c r="J47" s="101">
        <f t="shared" si="6"/>
        <v>0.4099645752383223</v>
      </c>
      <c r="K47" s="20"/>
    </row>
    <row r="48" spans="2:11" ht="12.75">
      <c r="B48">
        <v>38</v>
      </c>
      <c r="C48" s="21">
        <f t="shared" si="0"/>
        <v>60</v>
      </c>
      <c r="D48" s="91">
        <v>0.00031</v>
      </c>
      <c r="E48">
        <f t="shared" si="1"/>
        <v>0</v>
      </c>
      <c r="F48" s="20">
        <f t="shared" si="2"/>
        <v>0.9887223811009804</v>
      </c>
      <c r="G48" s="20">
        <f t="shared" si="3"/>
        <v>0.0003065989838262901</v>
      </c>
      <c r="H48" s="20">
        <f t="shared" si="4"/>
        <v>1.879840138898122</v>
      </c>
      <c r="I48" s="20">
        <f t="shared" si="5"/>
        <v>1.5239375304970784</v>
      </c>
      <c r="J48" s="101">
        <f t="shared" si="6"/>
        <v>0.43002341671409416</v>
      </c>
      <c r="K48" s="20"/>
    </row>
    <row r="49" spans="2:11" ht="12.75">
      <c r="B49">
        <v>39</v>
      </c>
      <c r="C49" s="21">
        <f t="shared" si="0"/>
        <v>60</v>
      </c>
      <c r="D49" s="91">
        <v>0.00031</v>
      </c>
      <c r="E49">
        <f t="shared" si="1"/>
        <v>0</v>
      </c>
      <c r="F49" s="20">
        <f t="shared" si="2"/>
        <v>0.9884158771628391</v>
      </c>
      <c r="G49" s="20">
        <f t="shared" si="3"/>
        <v>0.0003065039381413039</v>
      </c>
      <c r="H49" s="20">
        <f t="shared" si="4"/>
        <v>1.8671306932744625</v>
      </c>
      <c r="I49" s="20">
        <f t="shared" si="5"/>
        <v>1.5065755657280635</v>
      </c>
      <c r="J49" s="101">
        <f t="shared" si="6"/>
        <v>0.45005424348125933</v>
      </c>
      <c r="K49" s="20"/>
    </row>
    <row r="50" spans="2:11" ht="12.75">
      <c r="B50">
        <v>40</v>
      </c>
      <c r="C50" s="21">
        <f t="shared" si="0"/>
        <v>60</v>
      </c>
      <c r="D50" s="91">
        <v>0.00031</v>
      </c>
      <c r="E50">
        <f t="shared" si="1"/>
        <v>0</v>
      </c>
      <c r="F50" s="20">
        <f t="shared" si="2"/>
        <v>0.9881094682409186</v>
      </c>
      <c r="G50" s="20">
        <f t="shared" si="3"/>
        <v>0.0003064089219204801</v>
      </c>
      <c r="H50" s="20">
        <f t="shared" si="4"/>
        <v>1.8550461518143588</v>
      </c>
      <c r="I50" s="20">
        <f t="shared" si="5"/>
        <v>1.4898977801442481</v>
      </c>
      <c r="J50" s="101">
        <f t="shared" si="6"/>
        <v>0.4700354225948771</v>
      </c>
      <c r="K50" s="20"/>
    </row>
    <row r="51" spans="2:11" ht="12.75">
      <c r="B51">
        <v>41</v>
      </c>
      <c r="C51" s="21">
        <f t="shared" si="0"/>
        <v>60</v>
      </c>
      <c r="D51" s="91">
        <v>0.00031</v>
      </c>
      <c r="E51">
        <f t="shared" si="1"/>
        <v>0</v>
      </c>
      <c r="F51" s="20">
        <f t="shared" si="2"/>
        <v>0.9878031543057639</v>
      </c>
      <c r="G51" s="20">
        <f t="shared" si="3"/>
        <v>0.00030631393515468476</v>
      </c>
      <c r="H51" s="20">
        <f t="shared" si="4"/>
        <v>1.8435463904634315</v>
      </c>
      <c r="I51" s="20">
        <f t="shared" si="5"/>
        <v>1.4738618402497843</v>
      </c>
      <c r="J51" s="101">
        <f t="shared" si="6"/>
        <v>0.48994714184626353</v>
      </c>
      <c r="K51" s="20"/>
    </row>
    <row r="52" spans="2:11" ht="12.75">
      <c r="B52">
        <v>42</v>
      </c>
      <c r="C52" s="21">
        <f t="shared" si="0"/>
        <v>60</v>
      </c>
      <c r="D52" s="91">
        <v>0.00031</v>
      </c>
      <c r="E52">
        <f t="shared" si="1"/>
        <v>0</v>
      </c>
      <c r="F52" s="20">
        <f t="shared" si="2"/>
        <v>0.9874969353279291</v>
      </c>
      <c r="G52" s="20">
        <f t="shared" si="3"/>
        <v>0.0003062189778347868</v>
      </c>
      <c r="H52" s="20">
        <f t="shared" si="4"/>
        <v>1.8325947133182614</v>
      </c>
      <c r="I52" s="20">
        <f t="shared" si="5"/>
        <v>1.4584289746408672</v>
      </c>
      <c r="J52" s="101">
        <f t="shared" si="6"/>
        <v>0.5097712789063436</v>
      </c>
      <c r="K52" s="20"/>
    </row>
    <row r="53" spans="2:11" ht="12.75">
      <c r="B53">
        <v>43</v>
      </c>
      <c r="C53" s="21">
        <f t="shared" si="0"/>
        <v>60</v>
      </c>
      <c r="D53" s="91">
        <v>0.00031</v>
      </c>
      <c r="E53">
        <f t="shared" si="1"/>
        <v>0</v>
      </c>
      <c r="F53" s="20">
        <f t="shared" si="2"/>
        <v>0.9871908112779775</v>
      </c>
      <c r="G53" s="20">
        <f t="shared" si="3"/>
        <v>0.00030612404995165806</v>
      </c>
      <c r="H53" s="20">
        <f t="shared" si="4"/>
        <v>1.8221574879714346</v>
      </c>
      <c r="I53" s="20">
        <f t="shared" si="5"/>
        <v>1.4435635982514163</v>
      </c>
      <c r="J53" s="101">
        <f t="shared" si="6"/>
        <v>0.5294912786406964</v>
      </c>
      <c r="K53" s="20"/>
    </row>
    <row r="54" spans="2:11" ht="12.75">
      <c r="B54">
        <v>44</v>
      </c>
      <c r="C54" s="21">
        <f t="shared" si="0"/>
        <v>60</v>
      </c>
      <c r="D54" s="91">
        <v>0.00031</v>
      </c>
      <c r="E54">
        <f t="shared" si="1"/>
        <v>0</v>
      </c>
      <c r="F54" s="20">
        <f t="shared" si="2"/>
        <v>0.9868847821264812</v>
      </c>
      <c r="G54" s="20">
        <f t="shared" si="3"/>
        <v>0.000306029151496173</v>
      </c>
      <c r="H54" s="20">
        <f t="shared" si="4"/>
        <v>1.8122038270059537</v>
      </c>
      <c r="I54" s="20">
        <f t="shared" si="5"/>
        <v>1.4292329839034186</v>
      </c>
      <c r="J54" s="101">
        <f t="shared" si="6"/>
        <v>0.5490920384115396</v>
      </c>
      <c r="K54" s="20"/>
    </row>
    <row r="55" spans="2:11" ht="12.75">
      <c r="B55">
        <v>45</v>
      </c>
      <c r="C55" s="21">
        <f t="shared" si="0"/>
        <v>60</v>
      </c>
      <c r="D55" s="91">
        <v>0.00031</v>
      </c>
      <c r="E55">
        <f t="shared" si="1"/>
        <v>0</v>
      </c>
      <c r="F55" s="20">
        <f t="shared" si="2"/>
        <v>0.9865788478440219</v>
      </c>
      <c r="G55" s="20">
        <f t="shared" si="3"/>
        <v>0.0003059342824592092</v>
      </c>
      <c r="H55" s="20">
        <f t="shared" si="4"/>
        <v>1.80270530890444</v>
      </c>
      <c r="I55" s="20">
        <f t="shared" si="5"/>
        <v>1.4154069742836983</v>
      </c>
      <c r="J55" s="101">
        <f t="shared" si="6"/>
        <v>0.5685598010900188</v>
      </c>
      <c r="K55" s="20"/>
    </row>
    <row r="56" spans="2:11" ht="12.75">
      <c r="B56">
        <v>46</v>
      </c>
      <c r="C56" s="21">
        <f t="shared" si="0"/>
        <v>60</v>
      </c>
      <c r="D56" s="91">
        <v>0.00031</v>
      </c>
      <c r="E56">
        <f t="shared" si="1"/>
        <v>0</v>
      </c>
      <c r="F56" s="20">
        <f t="shared" si="2"/>
        <v>0.9862730084011903</v>
      </c>
      <c r="G56" s="20">
        <f t="shared" si="3"/>
        <v>0.0003058394428316468</v>
      </c>
      <c r="H56" s="20">
        <f t="shared" si="4"/>
        <v>1.793635732746398</v>
      </c>
      <c r="I56" s="20">
        <f t="shared" si="5"/>
        <v>1.4020577285973737</v>
      </c>
      <c r="J56" s="101">
        <f t="shared" si="6"/>
        <v>0.5878820554421638</v>
      </c>
      <c r="K56" s="20"/>
    </row>
    <row r="57" spans="2:11" ht="12.75">
      <c r="B57">
        <v>47</v>
      </c>
      <c r="C57" s="21">
        <f t="shared" si="0"/>
        <v>60</v>
      </c>
      <c r="D57" s="91">
        <v>0.00031</v>
      </c>
      <c r="E57">
        <f t="shared" si="1"/>
        <v>0</v>
      </c>
      <c r="F57" s="20">
        <f t="shared" si="2"/>
        <v>0.9859672637685859</v>
      </c>
      <c r="G57" s="20">
        <f t="shared" si="3"/>
        <v>0.000305744632604369</v>
      </c>
      <c r="H57" s="20">
        <f t="shared" si="4"/>
        <v>1.7849709019727171</v>
      </c>
      <c r="I57" s="20">
        <f t="shared" si="5"/>
        <v>1.3891594990714533</v>
      </c>
      <c r="J57" s="101">
        <f t="shared" si="6"/>
        <v>0.6070474435154298</v>
      </c>
      <c r="K57" s="20"/>
    </row>
    <row r="58" spans="2:11" ht="12.75">
      <c r="B58">
        <v>48</v>
      </c>
      <c r="C58" s="21">
        <f t="shared" si="0"/>
        <v>60</v>
      </c>
      <c r="D58" s="91">
        <v>0.00031</v>
      </c>
      <c r="E58">
        <f t="shared" si="1"/>
        <v>0</v>
      </c>
      <c r="F58" s="20">
        <f t="shared" si="2"/>
        <v>0.9856616139168176</v>
      </c>
      <c r="G58" s="20">
        <f t="shared" si="3"/>
        <v>0.0003056498517682616</v>
      </c>
      <c r="H58" s="20">
        <f t="shared" si="4"/>
        <v>1.7766884332407595</v>
      </c>
      <c r="I58" s="20">
        <f t="shared" si="5"/>
        <v>1.3766884332407594</v>
      </c>
      <c r="J58" s="101">
        <f t="shared" si="6"/>
        <v>0.6260456746341005</v>
      </c>
      <c r="K58" s="20"/>
    </row>
    <row r="59" spans="2:11" ht="12.75">
      <c r="B59">
        <v>49</v>
      </c>
      <c r="C59" s="21">
        <f t="shared" si="0"/>
        <v>60</v>
      </c>
      <c r="D59" s="91">
        <v>0.00032</v>
      </c>
      <c r="E59">
        <f t="shared" si="1"/>
        <v>0</v>
      </c>
      <c r="F59" s="20">
        <f t="shared" si="2"/>
        <v>0.9853560588165033</v>
      </c>
      <c r="G59" s="20">
        <f t="shared" si="3"/>
        <v>0.0003154117164533817</v>
      </c>
      <c r="H59" s="20">
        <f t="shared" si="4"/>
        <v>1.7687675870074666</v>
      </c>
      <c r="I59" s="20">
        <f t="shared" si="5"/>
        <v>1.3646223985747286</v>
      </c>
      <c r="J59" s="101">
        <f t="shared" si="6"/>
        <v>0.6448674456048189</v>
      </c>
      <c r="K59" s="20"/>
    </row>
    <row r="60" spans="2:11" ht="12.75">
      <c r="B60">
        <v>50</v>
      </c>
      <c r="C60" s="21">
        <f t="shared" si="0"/>
        <v>60</v>
      </c>
      <c r="D60" s="91">
        <v>0.00032</v>
      </c>
      <c r="E60">
        <f t="shared" si="1"/>
        <v>0</v>
      </c>
      <c r="F60" s="20">
        <f t="shared" si="2"/>
        <v>0.9850407448776821</v>
      </c>
      <c r="G60" s="20">
        <f t="shared" si="3"/>
        <v>0.0003153139388212811</v>
      </c>
      <c r="H60" s="20">
        <f t="shared" si="4"/>
        <v>1.7611891169867475</v>
      </c>
      <c r="I60" s="20">
        <f t="shared" si="5"/>
        <v>1.3529408265228844</v>
      </c>
      <c r="J60" s="101">
        <f t="shared" si="6"/>
        <v>0.6635043667372016</v>
      </c>
      <c r="K60" s="20"/>
    </row>
    <row r="61" spans="2:11" ht="12.75">
      <c r="B61">
        <v>51</v>
      </c>
      <c r="C61" s="21">
        <f t="shared" si="0"/>
        <v>60</v>
      </c>
      <c r="D61" s="91">
        <v>0.00032</v>
      </c>
      <c r="E61">
        <f t="shared" si="1"/>
        <v>0</v>
      </c>
      <c r="F61" s="20">
        <f t="shared" si="2"/>
        <v>0.9847255318393213</v>
      </c>
      <c r="G61" s="20">
        <f t="shared" si="3"/>
        <v>0.0003152130383608583</v>
      </c>
      <c r="H61" s="20">
        <f t="shared" si="4"/>
        <v>1.7539351360507887</v>
      </c>
      <c r="I61" s="20">
        <f t="shared" si="5"/>
        <v>1.3416245734890226</v>
      </c>
      <c r="J61" s="101">
        <f t="shared" si="6"/>
        <v>0.6819488932929887</v>
      </c>
      <c r="K61" s="20"/>
    </row>
    <row r="62" spans="2:11" ht="12.75">
      <c r="B62">
        <v>52</v>
      </c>
      <c r="C62" s="21">
        <f t="shared" si="0"/>
        <v>60</v>
      </c>
      <c r="D62" s="91">
        <v>0.00032</v>
      </c>
      <c r="E62">
        <f t="shared" si="1"/>
        <v>0</v>
      </c>
      <c r="F62" s="20">
        <f t="shared" si="2"/>
        <v>0.9844104196691328</v>
      </c>
      <c r="G62" s="20">
        <f t="shared" si="3"/>
        <v>0.00031511217018858283</v>
      </c>
      <c r="H62" s="20">
        <f t="shared" si="4"/>
        <v>1.7469889964985466</v>
      </c>
      <c r="I62" s="20">
        <f t="shared" si="5"/>
        <v>1.33065579660532</v>
      </c>
      <c r="J62" s="101">
        <f t="shared" si="6"/>
        <v>0.7001942619915629</v>
      </c>
      <c r="K62" s="20"/>
    </row>
    <row r="63" spans="2:11" ht="12.75">
      <c r="B63">
        <v>53</v>
      </c>
      <c r="C63" s="21">
        <f t="shared" si="0"/>
        <v>60</v>
      </c>
      <c r="D63" s="91">
        <v>0.00032</v>
      </c>
      <c r="E63">
        <f t="shared" si="1"/>
        <v>0</v>
      </c>
      <c r="F63" s="20">
        <f t="shared" si="2"/>
        <v>0.9840954083348387</v>
      </c>
      <c r="G63" s="20">
        <f t="shared" si="3"/>
        <v>0.0003150113342941225</v>
      </c>
      <c r="H63" s="20">
        <f t="shared" si="4"/>
        <v>1.7403351829111495</v>
      </c>
      <c r="I63" s="20">
        <f t="shared" si="5"/>
        <v>1.320017842480533</v>
      </c>
      <c r="J63" s="101">
        <f t="shared" si="6"/>
        <v>0.7182344322158007</v>
      </c>
      <c r="K63" s="20"/>
    </row>
    <row r="64" spans="2:11" ht="12.75">
      <c r="B64">
        <v>54</v>
      </c>
      <c r="C64" s="21">
        <f t="shared" si="0"/>
        <v>60</v>
      </c>
      <c r="D64" s="91">
        <v>0.00032</v>
      </c>
      <c r="E64">
        <f t="shared" si="1"/>
        <v>0</v>
      </c>
      <c r="F64" s="20">
        <f t="shared" si="2"/>
        <v>0.9837804978041715</v>
      </c>
      <c r="G64" s="20">
        <f t="shared" si="3"/>
        <v>0.0003149105306671484</v>
      </c>
      <c r="H64" s="20">
        <f t="shared" si="4"/>
        <v>1.733959216063374</v>
      </c>
      <c r="I64" s="20">
        <f t="shared" si="5"/>
        <v>1.3096951473514455</v>
      </c>
      <c r="J64" s="101">
        <f t="shared" si="6"/>
        <v>0.7360640315810434</v>
      </c>
      <c r="K64" s="20"/>
    </row>
    <row r="65" spans="2:11" ht="12.75">
      <c r="B65">
        <v>55</v>
      </c>
      <c r="C65" s="21">
        <f t="shared" si="0"/>
        <v>60</v>
      </c>
      <c r="D65" s="91">
        <v>0.00032</v>
      </c>
      <c r="E65">
        <f t="shared" si="1"/>
        <v>0</v>
      </c>
      <c r="F65" s="20">
        <f t="shared" si="2"/>
        <v>0.9834656880448742</v>
      </c>
      <c r="G65" s="20">
        <f t="shared" si="3"/>
        <v>0.0003148097592973349</v>
      </c>
      <c r="H65" s="20">
        <f t="shared" si="4"/>
        <v>1.7278475665709347</v>
      </c>
      <c r="I65" s="20">
        <f t="shared" si="5"/>
        <v>1.299673147282097</v>
      </c>
      <c r="J65" s="101">
        <f t="shared" si="6"/>
        <v>0.7536783055490215</v>
      </c>
      <c r="K65" s="20"/>
    </row>
    <row r="66" spans="2:11" ht="12.75">
      <c r="B66">
        <v>56</v>
      </c>
      <c r="C66" s="21">
        <f t="shared" si="0"/>
        <v>60</v>
      </c>
      <c r="D66" s="91">
        <v>0.00032</v>
      </c>
      <c r="E66">
        <f t="shared" si="1"/>
        <v>0</v>
      </c>
      <c r="F66" s="20">
        <f t="shared" si="2"/>
        <v>0.9831509790246998</v>
      </c>
      <c r="G66" s="20">
        <f t="shared" si="3"/>
        <v>0.0003147090201743598</v>
      </c>
      <c r="H66" s="20">
        <f t="shared" si="4"/>
        <v>1.7219875771317288</v>
      </c>
      <c r="I66" s="20">
        <f t="shared" si="5"/>
        <v>1.2899381972378714</v>
      </c>
      <c r="J66" s="101">
        <f t="shared" si="6"/>
        <v>0.7710730707880789</v>
      </c>
      <c r="K66" s="20"/>
    </row>
    <row r="67" spans="2:11" ht="12.75">
      <c r="B67">
        <v>57</v>
      </c>
      <c r="C67" s="21">
        <f t="shared" si="0"/>
        <v>60</v>
      </c>
      <c r="D67" s="91">
        <v>0.00032</v>
      </c>
      <c r="E67">
        <f t="shared" si="1"/>
        <v>0</v>
      </c>
      <c r="F67" s="20">
        <f t="shared" si="2"/>
        <v>0.9828363707114119</v>
      </c>
      <c r="G67" s="20">
        <f t="shared" si="3"/>
        <v>0.000314608313287904</v>
      </c>
      <c r="H67" s="20">
        <f t="shared" si="4"/>
        <v>1.716367392370716</v>
      </c>
      <c r="I67" s="20">
        <f t="shared" si="5"/>
        <v>1.2804774980166485</v>
      </c>
      <c r="J67" s="101">
        <f t="shared" si="6"/>
        <v>0.7882446720007272</v>
      </c>
      <c r="K67" s="20"/>
    </row>
    <row r="68" spans="2:11" ht="12.75">
      <c r="B68">
        <v>58</v>
      </c>
      <c r="C68" s="21">
        <f t="shared" si="0"/>
        <v>60</v>
      </c>
      <c r="D68" s="91">
        <v>0.00032</v>
      </c>
      <c r="E68">
        <f t="shared" si="1"/>
        <v>0</v>
      </c>
      <c r="F68" s="20">
        <f t="shared" si="2"/>
        <v>0.9825218630727843</v>
      </c>
      <c r="G68" s="20">
        <f t="shared" si="3"/>
        <v>0.00031450763862765185</v>
      </c>
      <c r="H68" s="20">
        <f t="shared" si="4"/>
        <v>1.7109758954273195</v>
      </c>
      <c r="I68" s="20">
        <f t="shared" si="5"/>
        <v>1.2712790301515555</v>
      </c>
      <c r="J68" s="101">
        <f t="shared" si="6"/>
        <v>0.8051899419583592</v>
      </c>
      <c r="K68" s="20"/>
    </row>
    <row r="69" spans="2:11" ht="12.75">
      <c r="B69">
        <v>59</v>
      </c>
      <c r="C69" s="21">
        <f t="shared" si="0"/>
        <v>60</v>
      </c>
      <c r="D69" s="91">
        <v>0.00032</v>
      </c>
      <c r="E69">
        <f t="shared" si="1"/>
        <v>0</v>
      </c>
      <c r="F69" s="20">
        <f t="shared" si="2"/>
        <v>0.9822074560766011</v>
      </c>
      <c r="G69" s="20">
        <f t="shared" si="3"/>
        <v>0.000314406996183291</v>
      </c>
      <c r="H69" s="20">
        <f t="shared" si="4"/>
        <v>1.7058026505346595</v>
      </c>
      <c r="I69" s="20">
        <f t="shared" si="5"/>
        <v>1.2623314940129904</v>
      </c>
      <c r="J69" s="101">
        <f t="shared" si="6"/>
        <v>0.8219061645009909</v>
      </c>
      <c r="K69" s="20"/>
    </row>
    <row r="70" spans="2:11" ht="12.75">
      <c r="B70">
        <v>60</v>
      </c>
      <c r="C70" s="21">
        <f t="shared" si="0"/>
        <v>60</v>
      </c>
      <c r="D70" s="91">
        <v>0.00032</v>
      </c>
      <c r="E70">
        <f t="shared" si="1"/>
        <v>0</v>
      </c>
      <c r="F70" s="20">
        <f t="shared" si="2"/>
        <v>0.9818931496906566</v>
      </c>
      <c r="G70" s="20">
        <f t="shared" si="3"/>
        <v>0.0003143063859445124</v>
      </c>
      <c r="H70" s="20">
        <f t="shared" si="4"/>
        <v>1.7008378509345958</v>
      </c>
      <c r="I70" s="20">
        <f t="shared" si="5"/>
        <v>1.2536242554346377</v>
      </c>
      <c r="J70" s="101">
        <f t="shared" si="6"/>
        <v>0.838391040277823</v>
      </c>
      <c r="K70" s="20"/>
    </row>
    <row r="71" spans="2:11" ht="12.75">
      <c r="B71">
        <v>61</v>
      </c>
      <c r="C71" s="21">
        <f t="shared" si="0"/>
        <v>60</v>
      </c>
      <c r="D71" s="91">
        <v>0.00032</v>
      </c>
      <c r="E71">
        <f t="shared" si="1"/>
        <v>0</v>
      </c>
      <c r="F71" s="20">
        <f t="shared" si="2"/>
        <v>0.9815789438827556</v>
      </c>
      <c r="G71" s="20">
        <f t="shared" si="3"/>
        <v>0.0003142058079010101</v>
      </c>
      <c r="H71" s="20">
        <f t="shared" si="4"/>
        <v>1.6960722715539251</v>
      </c>
      <c r="I71" s="20">
        <f t="shared" si="5"/>
        <v>1.2451472962716357</v>
      </c>
      <c r="J71" s="101">
        <f t="shared" si="6"/>
        <v>0.8546426550203892</v>
      </c>
      <c r="K71" s="20"/>
    </row>
    <row r="72" spans="2:11" ht="12.75">
      <c r="B72">
        <v>62</v>
      </c>
      <c r="C72" s="21">
        <f t="shared" si="0"/>
        <v>60</v>
      </c>
      <c r="D72" s="91">
        <v>0.00032</v>
      </c>
      <c r="E72">
        <f t="shared" si="1"/>
        <v>0</v>
      </c>
      <c r="F72" s="20">
        <f t="shared" si="2"/>
        <v>0.9812648386207131</v>
      </c>
      <c r="G72" s="20">
        <f t="shared" si="3"/>
        <v>0.0003141052620424818</v>
      </c>
      <c r="H72" s="20">
        <f t="shared" si="4"/>
        <v>1.6914972259372212</v>
      </c>
      <c r="I72" s="20">
        <f t="shared" si="5"/>
        <v>1.236891169371026</v>
      </c>
      <c r="J72" s="101">
        <f t="shared" si="6"/>
        <v>0.8706594501558422</v>
      </c>
      <c r="K72" s="20"/>
    </row>
    <row r="73" spans="2:11" ht="12.75">
      <c r="B73">
        <v>63</v>
      </c>
      <c r="C73" s="21">
        <f t="shared" si="0"/>
        <v>60</v>
      </c>
      <c r="D73" s="91">
        <v>0.00032</v>
      </c>
      <c r="E73">
        <f t="shared" si="1"/>
        <v>0</v>
      </c>
      <c r="F73" s="20">
        <f t="shared" si="2"/>
        <v>0.9809508338723545</v>
      </c>
      <c r="G73" s="20">
        <f t="shared" si="3"/>
        <v>0.0003140047483586282</v>
      </c>
      <c r="H73" s="20">
        <f t="shared" si="4"/>
        <v>1.687104526992384</v>
      </c>
      <c r="I73" s="20">
        <f t="shared" si="5"/>
        <v>1.2288469574968</v>
      </c>
      <c r="J73" s="101">
        <f t="shared" si="6"/>
        <v>0.8864401955824386</v>
      </c>
      <c r="K73" s="20"/>
    </row>
    <row r="74" spans="2:11" ht="12.75">
      <c r="B74">
        <v>64</v>
      </c>
      <c r="C74" s="21">
        <f t="shared" si="0"/>
        <v>60</v>
      </c>
      <c r="D74" s="91">
        <v>0.00032</v>
      </c>
      <c r="E74">
        <f t="shared" si="1"/>
        <v>0</v>
      </c>
      <c r="F74" s="20">
        <f t="shared" si="2"/>
        <v>0.9806369296055153</v>
      </c>
      <c r="G74" s="20">
        <f t="shared" si="3"/>
        <v>0.00031390426683915347</v>
      </c>
      <c r="H74" s="20">
        <f t="shared" si="4"/>
        <v>1.6828864511574777</v>
      </c>
      <c r="I74" s="20">
        <f t="shared" si="5"/>
        <v>1.2210062358057772</v>
      </c>
      <c r="J74" s="101">
        <f t="shared" si="6"/>
        <v>0.9019839644430059</v>
      </c>
      <c r="K74" s="20"/>
    </row>
    <row r="75" spans="2:11" ht="12.75">
      <c r="B75">
        <v>65</v>
      </c>
      <c r="C75" s="21">
        <f t="shared" si="0"/>
        <v>60</v>
      </c>
      <c r="D75" s="91">
        <v>0.00032</v>
      </c>
      <c r="E75">
        <f t="shared" si="1"/>
        <v>0</v>
      </c>
      <c r="F75" s="20">
        <f t="shared" si="2"/>
        <v>0.9803231257880416</v>
      </c>
      <c r="G75" s="20">
        <f t="shared" si="3"/>
        <v>0.0003138038174737649</v>
      </c>
      <c r="H75" s="20">
        <f t="shared" si="4"/>
        <v>1.678835705642973</v>
      </c>
      <c r="I75" s="20">
        <f t="shared" si="5"/>
        <v>1.2133610375173416</v>
      </c>
      <c r="J75" s="101">
        <f t="shared" si="6"/>
        <v>0.9172901097445103</v>
      </c>
      <c r="K75" s="20"/>
    </row>
    <row r="76" spans="2:11" ht="12.75">
      <c r="B76">
        <v>66</v>
      </c>
      <c r="C76" s="21">
        <f aca="true" t="shared" si="7" ref="C76:C139">C75*(1+$C$6/12)</f>
        <v>60</v>
      </c>
      <c r="D76" s="91">
        <v>0.00033</v>
      </c>
      <c r="E76">
        <f aca="true" t="shared" si="8" ref="E76:E139">E75</f>
        <v>0</v>
      </c>
      <c r="F76" s="20">
        <f aca="true" t="shared" si="9" ref="F76:F139">F75*(1-D75)*(1-E75)</f>
        <v>0.9800094223877894</v>
      </c>
      <c r="G76" s="20">
        <f aca="true" t="shared" si="10" ref="G76:G139">F75*D76</f>
        <v>0.0003235066315100537</v>
      </c>
      <c r="H76" s="20">
        <f aca="true" t="shared" si="11" ref="H76:H139">(LN(100/$C76)+($C$3+$G$5+POWER($C$5,2)/2)*$B76/12)/($C$5*SQRT($B76/12))</f>
        <v>1.6749453984431986</v>
      </c>
      <c r="I76" s="20">
        <f aca="true" t="shared" si="12" ref="I76:I139">H76-$C$5*SQRT($B76/12)</f>
        <v>1.2059038224608556</v>
      </c>
      <c r="J76" s="101">
        <f aca="true" t="shared" si="13" ref="J76:J139">$C76*EXP(-$C$3*$B76/12)*NORMSDIST(-I76)-100*POWER(1-$G$3,$B76)*NORMSDIST(-H76)</f>
        <v>0.9323582426838719</v>
      </c>
      <c r="K76" s="20"/>
    </row>
    <row r="77" spans="2:11" ht="12.75">
      <c r="B77">
        <v>67</v>
      </c>
      <c r="C77" s="21">
        <f t="shared" si="7"/>
        <v>60</v>
      </c>
      <c r="D77" s="91">
        <v>0.00033</v>
      </c>
      <c r="E77">
        <f t="shared" si="8"/>
        <v>0</v>
      </c>
      <c r="F77" s="20">
        <f t="shared" si="9"/>
        <v>0.9796860192784014</v>
      </c>
      <c r="G77" s="20">
        <f t="shared" si="10"/>
        <v>0.0003234031093879705</v>
      </c>
      <c r="H77" s="20">
        <f t="shared" si="11"/>
        <v>1.6712090108453659</v>
      </c>
      <c r="I77" s="20">
        <f t="shared" si="12"/>
        <v>1.1986274482201051</v>
      </c>
      <c r="J77" s="101">
        <f t="shared" si="13"/>
        <v>0.9471882125510334</v>
      </c>
      <c r="K77" s="20"/>
    </row>
    <row r="78" spans="2:11" ht="12.75">
      <c r="B78">
        <v>68</v>
      </c>
      <c r="C78" s="21">
        <f t="shared" si="7"/>
        <v>60</v>
      </c>
      <c r="D78" s="91">
        <v>0.00033</v>
      </c>
      <c r="E78">
        <f t="shared" si="8"/>
        <v>0</v>
      </c>
      <c r="F78" s="20">
        <f t="shared" si="9"/>
        <v>0.9793627228920394</v>
      </c>
      <c r="G78" s="20">
        <f t="shared" si="10"/>
        <v>0.00032329638636187244</v>
      </c>
      <c r="H78" s="20">
        <f t="shared" si="11"/>
        <v>1.6676203721947804</v>
      </c>
      <c r="I78" s="20">
        <f t="shared" si="12"/>
        <v>1.191525143625257</v>
      </c>
      <c r="J78" s="101">
        <f t="shared" si="13"/>
        <v>0.9617800880899559</v>
      </c>
      <c r="K78" s="20"/>
    </row>
    <row r="79" spans="2:11" ht="12.75">
      <c r="B79">
        <v>69</v>
      </c>
      <c r="C79" s="21">
        <f t="shared" si="7"/>
        <v>60</v>
      </c>
      <c r="D79" s="91">
        <v>0.00033</v>
      </c>
      <c r="E79">
        <f t="shared" si="8"/>
        <v>0</v>
      </c>
      <c r="F79" s="20">
        <f t="shared" si="9"/>
        <v>0.979039533193485</v>
      </c>
      <c r="G79" s="20">
        <f t="shared" si="10"/>
        <v>0.000323189698554373</v>
      </c>
      <c r="H79" s="20">
        <f t="shared" si="11"/>
        <v>1.6641736367013196</v>
      </c>
      <c r="I79" s="20">
        <f t="shared" si="12"/>
        <v>1.1845904843700477</v>
      </c>
      <c r="J79" s="101">
        <f t="shared" si="13"/>
        <v>0.9761341402083339</v>
      </c>
      <c r="K79" s="20"/>
    </row>
    <row r="80" spans="2:11" ht="12.75">
      <c r="B80">
        <v>70</v>
      </c>
      <c r="C80" s="21">
        <f t="shared" si="7"/>
        <v>60</v>
      </c>
      <c r="D80" s="91">
        <v>0.00033</v>
      </c>
      <c r="E80">
        <f t="shared" si="8"/>
        <v>0</v>
      </c>
      <c r="F80" s="20">
        <f t="shared" si="9"/>
        <v>0.9787164501475312</v>
      </c>
      <c r="G80" s="20">
        <f t="shared" si="10"/>
        <v>0.00032308304595385004</v>
      </c>
      <c r="H80" s="20">
        <f t="shared" si="11"/>
        <v>1.66086326209549</v>
      </c>
      <c r="I80" s="20">
        <f t="shared" si="12"/>
        <v>1.177817370555842</v>
      </c>
      <c r="J80" s="101">
        <f t="shared" si="13"/>
        <v>0.9902508259343712</v>
      </c>
      <c r="K80" s="20"/>
    </row>
    <row r="81" spans="2:11" ht="12.75">
      <c r="B81">
        <v>71</v>
      </c>
      <c r="C81" s="21">
        <f t="shared" si="7"/>
        <v>60</v>
      </c>
      <c r="D81" s="91">
        <v>0.00033</v>
      </c>
      <c r="E81">
        <f t="shared" si="8"/>
        <v>0</v>
      </c>
      <c r="F81" s="20">
        <f t="shared" si="9"/>
        <v>0.9783934737189824</v>
      </c>
      <c r="G81" s="20">
        <f t="shared" si="10"/>
        <v>0.0003229764285486853</v>
      </c>
      <c r="H81" s="20">
        <f t="shared" si="11"/>
        <v>1.6576839899628255</v>
      </c>
      <c r="I81" s="20">
        <f t="shared" si="12"/>
        <v>1.171200005985278</v>
      </c>
      <c r="J81" s="101">
        <f t="shared" si="13"/>
        <v>1.0041307735277734</v>
      </c>
      <c r="K81" s="20"/>
    </row>
    <row r="82" spans="2:11" ht="12.75">
      <c r="B82">
        <v>72</v>
      </c>
      <c r="C82" s="21">
        <f t="shared" si="7"/>
        <v>60</v>
      </c>
      <c r="D82" s="91">
        <v>0.00033</v>
      </c>
      <c r="E82">
        <f t="shared" si="8"/>
        <v>0</v>
      </c>
      <c r="F82" s="20">
        <f t="shared" si="9"/>
        <v>0.9780706038726551</v>
      </c>
      <c r="G82" s="20">
        <f t="shared" si="10"/>
        <v>0.0003228698463272642</v>
      </c>
      <c r="H82" s="20">
        <f t="shared" si="11"/>
        <v>1.6546308276033728</v>
      </c>
      <c r="I82" s="20">
        <f t="shared" si="12"/>
        <v>1.164732879046737</v>
      </c>
      <c r="J82" s="101">
        <f t="shared" si="13"/>
        <v>1.0177747686586596</v>
      </c>
      <c r="K82" s="20"/>
    </row>
    <row r="83" spans="2:11" ht="12.75">
      <c r="B83">
        <v>73</v>
      </c>
      <c r="C83" s="21">
        <f t="shared" si="7"/>
        <v>60</v>
      </c>
      <c r="D83" s="91">
        <v>0.00033</v>
      </c>
      <c r="E83">
        <f t="shared" si="8"/>
        <v>0</v>
      </c>
      <c r="F83" s="20">
        <f t="shared" si="9"/>
        <v>0.977747840573377</v>
      </c>
      <c r="G83" s="20">
        <f t="shared" si="10"/>
        <v>0.0003227632992779762</v>
      </c>
      <c r="H83" s="20">
        <f t="shared" si="11"/>
        <v>1.6516990312789108</v>
      </c>
      <c r="I83" s="20">
        <f t="shared" si="12"/>
        <v>1.158410745047286</v>
      </c>
      <c r="J83" s="101">
        <f t="shared" si="13"/>
        <v>1.031183741575572</v>
      </c>
      <c r="K83" s="20"/>
    </row>
    <row r="84" spans="2:11" ht="12.75">
      <c r="B84">
        <v>74</v>
      </c>
      <c r="C84" s="21">
        <f t="shared" si="7"/>
        <v>60</v>
      </c>
      <c r="D84" s="91">
        <v>0.00033</v>
      </c>
      <c r="E84">
        <f t="shared" si="8"/>
        <v>0</v>
      </c>
      <c r="F84" s="20">
        <f t="shared" si="9"/>
        <v>0.9774251837859878</v>
      </c>
      <c r="G84" s="20">
        <f t="shared" si="10"/>
        <v>0.0003226567873892144</v>
      </c>
      <c r="H84" s="20">
        <f t="shared" si="11"/>
        <v>1.6488840907246023</v>
      </c>
      <c r="I84" s="20">
        <f t="shared" si="12"/>
        <v>1.1522286098662242</v>
      </c>
      <c r="J84" s="101">
        <f t="shared" si="13"/>
        <v>1.0443587551889255</v>
      </c>
      <c r="K84" s="20"/>
    </row>
    <row r="85" spans="2:11" ht="12.75">
      <c r="B85">
        <v>75</v>
      </c>
      <c r="C85" s="21">
        <f t="shared" si="7"/>
        <v>60</v>
      </c>
      <c r="D85" s="91">
        <v>0.00033</v>
      </c>
      <c r="E85">
        <f t="shared" si="8"/>
        <v>0</v>
      </c>
      <c r="F85" s="20">
        <f t="shared" si="9"/>
        <v>0.9771026334753383</v>
      </c>
      <c r="G85" s="20">
        <f t="shared" si="10"/>
        <v>0.00032255031064937597</v>
      </c>
      <c r="H85" s="20">
        <f t="shared" si="11"/>
        <v>1.64618171481421</v>
      </c>
      <c r="I85" s="20">
        <f t="shared" si="12"/>
        <v>1.14618171481421</v>
      </c>
      <c r="J85" s="101">
        <f t="shared" si="13"/>
        <v>1.0573009940031728</v>
      </c>
      <c r="K85" s="20"/>
    </row>
    <row r="86" spans="2:11" ht="12.75">
      <c r="B86">
        <v>76</v>
      </c>
      <c r="C86" s="21">
        <f t="shared" si="7"/>
        <v>60</v>
      </c>
      <c r="D86" s="91">
        <v>0.00033</v>
      </c>
      <c r="E86">
        <f t="shared" si="8"/>
        <v>0</v>
      </c>
      <c r="F86" s="20">
        <f t="shared" si="9"/>
        <v>0.9767801896062914</v>
      </c>
      <c r="G86" s="20">
        <f t="shared" si="10"/>
        <v>0.00032244386904686166</v>
      </c>
      <c r="H86" s="20">
        <f t="shared" si="11"/>
        <v>1.6435878182790635</v>
      </c>
      <c r="I86" s="20">
        <f t="shared" si="12"/>
        <v>1.1402655225943468</v>
      </c>
      <c r="J86" s="101">
        <f t="shared" si="13"/>
        <v>1.0700117538348133</v>
      </c>
      <c r="K86" s="20"/>
    </row>
    <row r="87" spans="2:11" ht="12.75">
      <c r="B87">
        <v>77</v>
      </c>
      <c r="C87" s="21">
        <f t="shared" si="7"/>
        <v>60</v>
      </c>
      <c r="D87" s="91">
        <v>0.00033</v>
      </c>
      <c r="E87">
        <f t="shared" si="8"/>
        <v>0</v>
      </c>
      <c r="F87" s="20">
        <f t="shared" si="9"/>
        <v>0.9764578521437213</v>
      </c>
      <c r="G87" s="20">
        <f t="shared" si="10"/>
        <v>0.00032233746257007617</v>
      </c>
      <c r="H87" s="20">
        <f t="shared" si="11"/>
        <v>1.6410985093907768</v>
      </c>
      <c r="I87" s="20">
        <f t="shared" si="12"/>
        <v>1.1344757042717548</v>
      </c>
      <c r="J87" s="101">
        <f t="shared" si="13"/>
        <v>1.082492432259449</v>
      </c>
      <c r="K87" s="20"/>
    </row>
    <row r="88" spans="2:11" ht="12.75">
      <c r="B88">
        <v>78</v>
      </c>
      <c r="C88" s="21">
        <f t="shared" si="7"/>
        <v>60</v>
      </c>
      <c r="D88" s="91">
        <v>0.00033</v>
      </c>
      <c r="E88">
        <f t="shared" si="8"/>
        <v>0</v>
      </c>
      <c r="F88" s="20">
        <f t="shared" si="9"/>
        <v>0.9761356210525138</v>
      </c>
      <c r="G88" s="20">
        <f t="shared" si="10"/>
        <v>0.00032223109120742803</v>
      </c>
      <c r="H88" s="20">
        <f t="shared" si="11"/>
        <v>1.6387100785264423</v>
      </c>
      <c r="I88" s="20">
        <f t="shared" si="12"/>
        <v>1.1288081271671637</v>
      </c>
      <c r="J88" s="101">
        <f t="shared" si="13"/>
        <v>1.0947445197344514</v>
      </c>
      <c r="K88" s="20"/>
    </row>
    <row r="89" spans="2:11" ht="12.75">
      <c r="B89">
        <v>79</v>
      </c>
      <c r="C89" s="21">
        <f t="shared" si="7"/>
        <v>60</v>
      </c>
      <c r="D89" s="91">
        <v>0.00033</v>
      </c>
      <c r="E89">
        <f t="shared" si="8"/>
        <v>0</v>
      </c>
      <c r="F89" s="20">
        <f t="shared" si="9"/>
        <v>0.9758134962975664</v>
      </c>
      <c r="G89" s="20">
        <f t="shared" si="10"/>
        <v>0.00032212475494732955</v>
      </c>
      <c r="H89" s="20">
        <f t="shared" si="11"/>
        <v>1.6364189875428257</v>
      </c>
      <c r="I89" s="20">
        <f t="shared" si="12"/>
        <v>1.1232588435981372</v>
      </c>
      <c r="J89" s="101">
        <f t="shared" si="13"/>
        <v>1.1067695913486721</v>
      </c>
      <c r="K89" s="20"/>
    </row>
    <row r="90" spans="2:11" ht="12.75">
      <c r="B90">
        <v>80</v>
      </c>
      <c r="C90" s="21">
        <f t="shared" si="7"/>
        <v>60</v>
      </c>
      <c r="D90" s="91">
        <v>0.00033</v>
      </c>
      <c r="E90">
        <f t="shared" si="8"/>
        <v>0</v>
      </c>
      <c r="F90" s="20">
        <f t="shared" si="9"/>
        <v>0.9754914778437882</v>
      </c>
      <c r="G90" s="20">
        <f t="shared" si="10"/>
        <v>0.0003220184537781969</v>
      </c>
      <c r="H90" s="20">
        <f t="shared" si="11"/>
        <v>1.6342218598930371</v>
      </c>
      <c r="I90" s="20">
        <f t="shared" si="12"/>
        <v>1.117824080398715</v>
      </c>
      <c r="J90" s="101">
        <f t="shared" si="13"/>
        <v>1.1185692991538483</v>
      </c>
      <c r="K90" s="20"/>
    </row>
    <row r="91" spans="2:11" ht="12.75">
      <c r="B91">
        <v>81</v>
      </c>
      <c r="C91" s="21">
        <f t="shared" si="7"/>
        <v>60</v>
      </c>
      <c r="D91" s="91">
        <v>0.00033</v>
      </c>
      <c r="E91">
        <f t="shared" si="8"/>
        <v>0</v>
      </c>
      <c r="F91" s="20">
        <f t="shared" si="9"/>
        <v>0.9751695656560997</v>
      </c>
      <c r="G91" s="20">
        <f t="shared" si="10"/>
        <v>0.0003219121876884501</v>
      </c>
      <c r="H91" s="20">
        <f t="shared" si="11"/>
        <v>1.6321154714253754</v>
      </c>
      <c r="I91" s="20">
        <f t="shared" si="12"/>
        <v>1.1125002291547121</v>
      </c>
      <c r="J91" s="101">
        <f t="shared" si="13"/>
        <v>1.1301453650360926</v>
      </c>
      <c r="K91" s="20"/>
    </row>
    <row r="92" spans="2:11" ht="12.75">
      <c r="B92">
        <v>82</v>
      </c>
      <c r="C92" s="21">
        <f t="shared" si="7"/>
        <v>60</v>
      </c>
      <c r="D92" s="91">
        <v>0.00033</v>
      </c>
      <c r="E92">
        <f t="shared" si="8"/>
        <v>0</v>
      </c>
      <c r="F92" s="20">
        <f t="shared" si="9"/>
        <v>0.9748477596994332</v>
      </c>
      <c r="G92" s="20">
        <f t="shared" si="10"/>
        <v>0.0003218059566665129</v>
      </c>
      <c r="H92" s="20">
        <f t="shared" si="11"/>
        <v>1.6300967418096006</v>
      </c>
      <c r="I92" s="20">
        <f t="shared" si="12"/>
        <v>1.1072838370976632</v>
      </c>
      <c r="J92" s="101">
        <f t="shared" si="13"/>
        <v>1.1414995740886669</v>
      </c>
      <c r="K92" s="20"/>
    </row>
    <row r="93" spans="2:11" ht="12.75">
      <c r="B93">
        <v>83</v>
      </c>
      <c r="C93" s="21">
        <f t="shared" si="7"/>
        <v>60</v>
      </c>
      <c r="D93" s="91">
        <v>0.00033</v>
      </c>
      <c r="E93">
        <f t="shared" si="8"/>
        <v>0</v>
      </c>
      <c r="F93" s="20">
        <f t="shared" si="9"/>
        <v>0.9745260599387323</v>
      </c>
      <c r="G93" s="20">
        <f t="shared" si="10"/>
        <v>0.00032169976070081294</v>
      </c>
      <c r="H93" s="20">
        <f t="shared" si="11"/>
        <v>1.6281627265409035</v>
      </c>
      <c r="I93" s="20">
        <f t="shared" si="12"/>
        <v>1.1021715986055867</v>
      </c>
      <c r="J93" s="101">
        <f t="shared" si="13"/>
        <v>1.152633768450654</v>
      </c>
      <c r="K93" s="20"/>
    </row>
    <row r="94" spans="2:11" ht="12.75">
      <c r="B94">
        <v>84</v>
      </c>
      <c r="C94" s="21">
        <f t="shared" si="7"/>
        <v>60</v>
      </c>
      <c r="D94" s="91">
        <v>0.00033</v>
      </c>
      <c r="E94">
        <f t="shared" si="8"/>
        <v>0</v>
      </c>
      <c r="F94" s="20">
        <f t="shared" si="9"/>
        <v>0.9742044663389525</v>
      </c>
      <c r="G94" s="20">
        <f t="shared" si="10"/>
        <v>0.0003215935997797817</v>
      </c>
      <c r="H94" s="20">
        <f t="shared" si="11"/>
        <v>1.6263106094763071</v>
      </c>
      <c r="I94" s="20">
        <f t="shared" si="12"/>
        <v>1.0971603472633888</v>
      </c>
      <c r="J94" s="101">
        <f t="shared" si="13"/>
        <v>1.1635498415784582</v>
      </c>
      <c r="K94" s="20"/>
    </row>
    <row r="95" spans="2:11" ht="12.75">
      <c r="B95">
        <v>85</v>
      </c>
      <c r="C95" s="21">
        <f t="shared" si="7"/>
        <v>60</v>
      </c>
      <c r="D95" s="91">
        <v>0.00034</v>
      </c>
      <c r="E95">
        <f t="shared" si="8"/>
        <v>0</v>
      </c>
      <c r="F95" s="20">
        <f t="shared" si="9"/>
        <v>0.9738829788650606</v>
      </c>
      <c r="G95" s="20">
        <f t="shared" si="10"/>
        <v>0.0003312295185552439</v>
      </c>
      <c r="H95" s="20">
        <f t="shared" si="11"/>
        <v>1.6245376958622746</v>
      </c>
      <c r="I95" s="20">
        <f t="shared" si="12"/>
        <v>1.0922470484398974</v>
      </c>
      <c r="J95" s="101">
        <f t="shared" si="13"/>
        <v>1.1742497329194572</v>
      </c>
      <c r="K95" s="20"/>
    </row>
    <row r="96" spans="2:11" ht="12.75">
      <c r="B96">
        <v>86</v>
      </c>
      <c r="C96" s="21">
        <f t="shared" si="7"/>
        <v>60</v>
      </c>
      <c r="D96" s="91">
        <v>0.00034</v>
      </c>
      <c r="E96">
        <f t="shared" si="8"/>
        <v>0</v>
      </c>
      <c r="F96" s="20">
        <f t="shared" si="9"/>
        <v>0.9735518586522465</v>
      </c>
      <c r="G96" s="20">
        <f t="shared" si="10"/>
        <v>0.0003311202128141206</v>
      </c>
      <c r="H96" s="20">
        <f t="shared" si="11"/>
        <v>1.6228414058159342</v>
      </c>
      <c r="I96" s="20">
        <f t="shared" si="12"/>
        <v>1.0874287923423005</v>
      </c>
      <c r="J96" s="101">
        <f t="shared" si="13"/>
        <v>1.184735422959739</v>
      </c>
      <c r="K96" s="20"/>
    </row>
    <row r="97" spans="2:11" ht="12.75">
      <c r="B97">
        <v>87</v>
      </c>
      <c r="C97" s="21">
        <f t="shared" si="7"/>
        <v>60</v>
      </c>
      <c r="D97" s="91">
        <v>0.00034</v>
      </c>
      <c r="E97">
        <f t="shared" si="8"/>
        <v>0</v>
      </c>
      <c r="F97" s="20">
        <f t="shared" si="9"/>
        <v>0.9732208510203048</v>
      </c>
      <c r="G97" s="20">
        <f t="shared" si="10"/>
        <v>0.0003310076319417638</v>
      </c>
      <c r="H97" s="20">
        <f t="shared" si="11"/>
        <v>1.6212192682255957</v>
      </c>
      <c r="I97" s="20">
        <f t="shared" si="12"/>
        <v>1.0827027875121453</v>
      </c>
      <c r="J97" s="101">
        <f t="shared" si="13"/>
        <v>1.1950089286198402</v>
      </c>
      <c r="K97" s="20"/>
    </row>
    <row r="98" spans="2:11" ht="12.75">
      <c r="B98">
        <v>88</v>
      </c>
      <c r="C98" s="21">
        <f t="shared" si="7"/>
        <v>60</v>
      </c>
      <c r="D98" s="91">
        <v>0.00034</v>
      </c>
      <c r="E98">
        <f t="shared" si="8"/>
        <v>0</v>
      </c>
      <c r="F98" s="20">
        <f t="shared" si="9"/>
        <v>0.9728899559309578</v>
      </c>
      <c r="G98" s="20">
        <f t="shared" si="10"/>
        <v>0.0003308950893469036</v>
      </c>
      <c r="H98" s="20">
        <f t="shared" si="11"/>
        <v>1.6196689150391939</v>
      </c>
      <c r="I98" s="20">
        <f t="shared" si="12"/>
        <v>1.07806635473013</v>
      </c>
      <c r="J98" s="101">
        <f t="shared" si="13"/>
        <v>1.205072298973862</v>
      </c>
      <c r="K98" s="20"/>
    </row>
    <row r="99" spans="2:11" ht="12.75">
      <c r="B99">
        <v>89</v>
      </c>
      <c r="C99" s="21">
        <f t="shared" si="7"/>
        <v>60</v>
      </c>
      <c r="D99" s="91">
        <v>0.00034</v>
      </c>
      <c r="E99">
        <f t="shared" si="8"/>
        <v>0</v>
      </c>
      <c r="F99" s="20">
        <f t="shared" si="9"/>
        <v>0.9725591733459413</v>
      </c>
      <c r="G99" s="20">
        <f t="shared" si="10"/>
        <v>0.0003307825850165257</v>
      </c>
      <c r="H99" s="20">
        <f t="shared" si="11"/>
        <v>1.6181880759119598</v>
      </c>
      <c r="I99" s="20">
        <f t="shared" si="12"/>
        <v>1.0735169212996867</v>
      </c>
      <c r="J99" s="101">
        <f t="shared" si="13"/>
        <v>1.2149276112701664</v>
      </c>
      <c r="K99" s="20"/>
    </row>
    <row r="100" spans="2:11" ht="12.75">
      <c r="B100">
        <v>90</v>
      </c>
      <c r="C100" s="21">
        <f t="shared" si="7"/>
        <v>60</v>
      </c>
      <c r="D100" s="91">
        <v>0.00034</v>
      </c>
      <c r="E100">
        <f t="shared" si="8"/>
        <v>0</v>
      </c>
      <c r="F100" s="20">
        <f t="shared" si="9"/>
        <v>0.9722285032270037</v>
      </c>
      <c r="G100" s="20">
        <f t="shared" si="10"/>
        <v>0.0003306701189376201</v>
      </c>
      <c r="H100" s="20">
        <f t="shared" si="11"/>
        <v>1.616774573187038</v>
      </c>
      <c r="I100" s="20">
        <f t="shared" si="12"/>
        <v>1.069052015681872</v>
      </c>
      <c r="J100" s="101">
        <f t="shared" si="13"/>
        <v>1.224576967232096</v>
      </c>
      <c r="K100" s="20"/>
    </row>
    <row r="101" spans="2:11" ht="12.75">
      <c r="B101">
        <v>91</v>
      </c>
      <c r="C101" s="21">
        <f t="shared" si="7"/>
        <v>60</v>
      </c>
      <c r="D101" s="91">
        <v>0.00034</v>
      </c>
      <c r="E101">
        <f t="shared" si="8"/>
        <v>0</v>
      </c>
      <c r="F101" s="20">
        <f t="shared" si="9"/>
        <v>0.9718979455359066</v>
      </c>
      <c r="G101" s="20">
        <f t="shared" si="10"/>
        <v>0.0003305576910971813</v>
      </c>
      <c r="H101" s="20">
        <f t="shared" si="11"/>
        <v>1.6154263171849632</v>
      </c>
      <c r="I101" s="20">
        <f t="shared" si="12"/>
        <v>1.064669262456353</v>
      </c>
      <c r="J101" s="101">
        <f t="shared" si="13"/>
        <v>1.2340224896200072</v>
      </c>
      <c r="K101" s="20"/>
    </row>
    <row r="102" spans="2:11" ht="12.75">
      <c r="B102">
        <v>92</v>
      </c>
      <c r="C102" s="21">
        <f t="shared" si="7"/>
        <v>60</v>
      </c>
      <c r="D102" s="91">
        <v>0.00034</v>
      </c>
      <c r="E102">
        <f t="shared" si="8"/>
        <v>0</v>
      </c>
      <c r="F102" s="20">
        <f t="shared" si="9"/>
        <v>0.9715675002344244</v>
      </c>
      <c r="G102" s="20">
        <f t="shared" si="10"/>
        <v>0.00033044530148220824</v>
      </c>
      <c r="H102" s="20">
        <f t="shared" si="11"/>
        <v>1.614141301779876</v>
      </c>
      <c r="I102" s="20">
        <f t="shared" si="12"/>
        <v>1.0603663775853378</v>
      </c>
      <c r="J102" s="101">
        <f t="shared" si="13"/>
        <v>1.243266319036513</v>
      </c>
      <c r="K102" s="20"/>
    </row>
    <row r="103" spans="2:11" ht="12.75">
      <c r="B103">
        <v>93</v>
      </c>
      <c r="C103" s="21">
        <f t="shared" si="7"/>
        <v>60</v>
      </c>
      <c r="D103" s="91">
        <v>0.00034</v>
      </c>
      <c r="E103">
        <f t="shared" si="8"/>
        <v>0</v>
      </c>
      <c r="F103" s="20">
        <f t="shared" si="9"/>
        <v>0.9712371672843447</v>
      </c>
      <c r="G103" s="20">
        <f t="shared" si="10"/>
        <v>0.00033033295007970433</v>
      </c>
      <c r="H103" s="20">
        <f t="shared" si="11"/>
        <v>1.612917600242179</v>
      </c>
      <c r="I103" s="20">
        <f t="shared" si="12"/>
        <v>1.0561411639591767</v>
      </c>
      <c r="J103" s="101">
        <f t="shared" si="13"/>
        <v>1.2523106109583368</v>
      </c>
      <c r="K103" s="20"/>
    </row>
    <row r="104" spans="2:11" ht="12.75">
      <c r="B104">
        <v>94</v>
      </c>
      <c r="C104" s="21">
        <f t="shared" si="7"/>
        <v>60</v>
      </c>
      <c r="D104" s="91">
        <v>0.00034</v>
      </c>
      <c r="E104">
        <f t="shared" si="8"/>
        <v>0</v>
      </c>
      <c r="F104" s="20">
        <f t="shared" si="9"/>
        <v>0.970906946647468</v>
      </c>
      <c r="G104" s="20">
        <f t="shared" si="10"/>
        <v>0.00033022063687667726</v>
      </c>
      <c r="H104" s="20">
        <f t="shared" si="11"/>
        <v>1.6117533613289599</v>
      </c>
      <c r="I104" s="20">
        <f t="shared" si="12"/>
        <v>1.0519915072040709</v>
      </c>
      <c r="J104" s="101">
        <f t="shared" si="13"/>
        <v>1.2611575329789781</v>
      </c>
      <c r="K104" s="20"/>
    </row>
    <row r="105" spans="2:11" ht="12.75">
      <c r="B105">
        <v>95</v>
      </c>
      <c r="C105" s="21">
        <f t="shared" si="7"/>
        <v>60</v>
      </c>
      <c r="D105" s="91">
        <v>0.00034</v>
      </c>
      <c r="E105">
        <f t="shared" si="8"/>
        <v>0</v>
      </c>
      <c r="F105" s="20">
        <f t="shared" si="9"/>
        <v>0.9705768382856079</v>
      </c>
      <c r="G105" s="20">
        <f t="shared" si="10"/>
        <v>0.00033010836186013915</v>
      </c>
      <c r="H105" s="20">
        <f t="shared" si="11"/>
        <v>1.610646805604999</v>
      </c>
      <c r="I105" s="20">
        <f t="shared" si="12"/>
        <v>1.0479153717338612</v>
      </c>
      <c r="J105" s="101">
        <f t="shared" si="13"/>
        <v>1.2698092622488426</v>
      </c>
      <c r="K105" s="20"/>
    </row>
    <row r="106" spans="2:11" ht="12.75">
      <c r="B106">
        <v>96</v>
      </c>
      <c r="C106" s="21">
        <f t="shared" si="7"/>
        <v>60</v>
      </c>
      <c r="D106" s="91">
        <v>0.00034</v>
      </c>
      <c r="E106">
        <f t="shared" si="8"/>
        <v>0</v>
      </c>
      <c r="F106" s="20">
        <f t="shared" si="9"/>
        <v>0.9702468421605908</v>
      </c>
      <c r="G106" s="20">
        <f t="shared" si="10"/>
        <v>0.00032999612501710674</v>
      </c>
      <c r="H106" s="20">
        <f t="shared" si="11"/>
        <v>1.609596221978537</v>
      </c>
      <c r="I106" s="20">
        <f t="shared" si="12"/>
        <v>1.043910797029299</v>
      </c>
      <c r="J106" s="101">
        <f t="shared" si="13"/>
        <v>1.278267983098349</v>
      </c>
      <c r="K106" s="20"/>
    </row>
    <row r="107" spans="2:11" ht="12.75">
      <c r="B107">
        <v>97</v>
      </c>
      <c r="C107" s="21">
        <f t="shared" si="7"/>
        <v>60</v>
      </c>
      <c r="D107" s="91">
        <v>0.00034</v>
      </c>
      <c r="E107">
        <f t="shared" si="8"/>
        <v>0</v>
      </c>
      <c r="F107" s="20">
        <f t="shared" si="9"/>
        <v>0.9699169582342562</v>
      </c>
      <c r="G107" s="20">
        <f t="shared" si="10"/>
        <v>0.0003298839263346009</v>
      </c>
      <c r="H107" s="20">
        <f t="shared" si="11"/>
        <v>1.6085999644372184</v>
      </c>
      <c r="I107" s="20">
        <f t="shared" si="12"/>
        <v>1.0399758941294857</v>
      </c>
      <c r="J107" s="101">
        <f t="shared" si="13"/>
        <v>1.2865358848325155</v>
      </c>
      <c r="K107" s="20"/>
    </row>
    <row r="108" spans="2:11" ht="12.75">
      <c r="B108">
        <v>98</v>
      </c>
      <c r="C108" s="21">
        <f t="shared" si="7"/>
        <v>60</v>
      </c>
      <c r="D108" s="91">
        <v>0.00034</v>
      </c>
      <c r="E108">
        <f t="shared" si="8"/>
        <v>0</v>
      </c>
      <c r="F108" s="20">
        <f t="shared" si="9"/>
        <v>0.9695871864684565</v>
      </c>
      <c r="G108" s="20">
        <f t="shared" si="10"/>
        <v>0.00032977176579964714</v>
      </c>
      <c r="H108" s="20">
        <f t="shared" si="11"/>
        <v>1.6076564489707406</v>
      </c>
      <c r="I108" s="20">
        <f t="shared" si="12"/>
        <v>1.0361088423213323</v>
      </c>
      <c r="J108" s="101">
        <f t="shared" si="13"/>
        <v>1.2946151596850513</v>
      </c>
      <c r="K108" s="20"/>
    </row>
    <row r="109" spans="2:11" ht="12.75">
      <c r="B109">
        <v>99</v>
      </c>
      <c r="C109" s="21">
        <f t="shared" si="7"/>
        <v>60</v>
      </c>
      <c r="D109" s="91">
        <v>0.00034</v>
      </c>
      <c r="E109">
        <f t="shared" si="8"/>
        <v>0</v>
      </c>
      <c r="F109" s="20">
        <f t="shared" si="9"/>
        <v>0.9692575268250573</v>
      </c>
      <c r="G109" s="20">
        <f t="shared" si="10"/>
        <v>0.00032965964339927526</v>
      </c>
      <c r="H109" s="20">
        <f t="shared" si="11"/>
        <v>1.606764150667795</v>
      </c>
      <c r="I109" s="20">
        <f t="shared" si="12"/>
        <v>1.0323078860139923</v>
      </c>
      <c r="J109" s="101">
        <f t="shared" si="13"/>
        <v>1.3025080009215664</v>
      </c>
      <c r="K109" s="20"/>
    </row>
    <row r="110" spans="2:11" ht="12.75">
      <c r="B110">
        <v>100</v>
      </c>
      <c r="C110" s="21">
        <f t="shared" si="7"/>
        <v>60</v>
      </c>
      <c r="D110" s="91">
        <v>0.00034</v>
      </c>
      <c r="E110">
        <f t="shared" si="8"/>
        <v>0</v>
      </c>
      <c r="F110" s="20">
        <f t="shared" si="9"/>
        <v>0.9689279792659368</v>
      </c>
      <c r="G110" s="20">
        <f t="shared" si="10"/>
        <v>0.0003295475591205195</v>
      </c>
      <c r="H110" s="20">
        <f t="shared" si="11"/>
        <v>1.6059216009757944</v>
      </c>
      <c r="I110" s="20">
        <f t="shared" si="12"/>
        <v>1.0285713317861687</v>
      </c>
      <c r="J110" s="101">
        <f t="shared" si="13"/>
        <v>1.3102166010816587</v>
      </c>
      <c r="K110" s="20"/>
    </row>
    <row r="111" spans="2:11" ht="12.75">
      <c r="B111">
        <v>101</v>
      </c>
      <c r="C111" s="21">
        <f t="shared" si="7"/>
        <v>60</v>
      </c>
      <c r="D111" s="91">
        <v>0.00034</v>
      </c>
      <c r="E111">
        <f t="shared" si="8"/>
        <v>0</v>
      </c>
      <c r="F111" s="20">
        <f t="shared" si="9"/>
        <v>0.9685985437529864</v>
      </c>
      <c r="G111" s="20">
        <f t="shared" si="10"/>
        <v>0.0003294355129504185</v>
      </c>
      <c r="H111" s="20">
        <f t="shared" si="11"/>
        <v>1.60512738511278</v>
      </c>
      <c r="I111" s="20">
        <f t="shared" si="12"/>
        <v>1.02489754559514</v>
      </c>
      <c r="J111" s="101">
        <f t="shared" si="13"/>
        <v>1.3177431503507968</v>
      </c>
      <c r="K111" s="20"/>
    </row>
    <row r="112" spans="2:11" ht="12.75">
      <c r="B112">
        <v>102</v>
      </c>
      <c r="C112" s="21">
        <f t="shared" si="7"/>
        <v>60</v>
      </c>
      <c r="D112" s="91">
        <v>0.00034</v>
      </c>
      <c r="E112">
        <f t="shared" si="8"/>
        <v>0</v>
      </c>
      <c r="F112" s="20">
        <f t="shared" si="9"/>
        <v>0.9682692202481104</v>
      </c>
      <c r="G112" s="20">
        <f t="shared" si="10"/>
        <v>0.0003293235048760154</v>
      </c>
      <c r="H112" s="20">
        <f t="shared" si="11"/>
        <v>1.6043801396216557</v>
      </c>
      <c r="I112" s="20">
        <f t="shared" si="12"/>
        <v>1.0212849501371255</v>
      </c>
      <c r="J112" s="101">
        <f t="shared" si="13"/>
        <v>1.3250898350535056</v>
      </c>
      <c r="K112" s="20"/>
    </row>
    <row r="113" spans="2:11" ht="12.75">
      <c r="B113">
        <v>103</v>
      </c>
      <c r="C113" s="21">
        <f t="shared" si="7"/>
        <v>60</v>
      </c>
      <c r="D113" s="91">
        <v>0.00034</v>
      </c>
      <c r="E113">
        <f t="shared" si="8"/>
        <v>0</v>
      </c>
      <c r="F113" s="20">
        <f t="shared" si="9"/>
        <v>0.9679400087132259</v>
      </c>
      <c r="G113" s="20">
        <f t="shared" si="10"/>
        <v>0.00032921153488435755</v>
      </c>
      <c r="H113" s="20">
        <f t="shared" si="11"/>
        <v>1.603678550057655</v>
      </c>
      <c r="I113" s="20">
        <f t="shared" si="12"/>
        <v>1.0177320223494233</v>
      </c>
      <c r="J113" s="101">
        <f t="shared" si="13"/>
        <v>1.3322588362593244</v>
      </c>
      <c r="K113" s="20"/>
    </row>
    <row r="114" spans="2:11" ht="12.75">
      <c r="B114">
        <v>104</v>
      </c>
      <c r="C114" s="21">
        <f t="shared" si="7"/>
        <v>60</v>
      </c>
      <c r="D114" s="91">
        <v>0.00034</v>
      </c>
      <c r="E114">
        <f t="shared" si="8"/>
        <v>0</v>
      </c>
      <c r="F114" s="20">
        <f t="shared" si="9"/>
        <v>0.9676109091102635</v>
      </c>
      <c r="G114" s="20">
        <f t="shared" si="10"/>
        <v>0.00032909960296249684</v>
      </c>
      <c r="H114" s="20">
        <f t="shared" si="11"/>
        <v>1.6030213488005791</v>
      </c>
      <c r="I114" s="20">
        <f t="shared" si="12"/>
        <v>1.0142372910453892</v>
      </c>
      <c r="J114" s="101">
        <f t="shared" si="13"/>
        <v>1.3392523284946813</v>
      </c>
      <c r="K114" s="20"/>
    </row>
    <row r="115" spans="2:11" ht="12.75">
      <c r="B115">
        <v>105</v>
      </c>
      <c r="C115" s="21">
        <f t="shared" si="7"/>
        <v>60</v>
      </c>
      <c r="D115" s="91">
        <v>0.00035</v>
      </c>
      <c r="E115">
        <f t="shared" si="8"/>
        <v>0</v>
      </c>
      <c r="F115" s="20">
        <f t="shared" si="9"/>
        <v>0.967281921401166</v>
      </c>
      <c r="G115" s="20">
        <f t="shared" si="10"/>
        <v>0.00033866381818859224</v>
      </c>
      <c r="H115" s="20">
        <f t="shared" si="11"/>
        <v>1.6024073129839806</v>
      </c>
      <c r="I115" s="20">
        <f t="shared" si="12"/>
        <v>1.0107993346740192</v>
      </c>
      <c r="J115" s="101">
        <f t="shared" si="13"/>
        <v>1.346072478553328</v>
      </c>
      <c r="K115" s="20"/>
    </row>
    <row r="116" spans="2:11" ht="12.75">
      <c r="B116">
        <v>106</v>
      </c>
      <c r="C116" s="21">
        <f t="shared" si="7"/>
        <v>60</v>
      </c>
      <c r="D116" s="91">
        <v>0.00035</v>
      </c>
      <c r="E116">
        <f t="shared" si="8"/>
        <v>0</v>
      </c>
      <c r="F116" s="20">
        <f t="shared" si="9"/>
        <v>0.9669433727286756</v>
      </c>
      <c r="G116" s="20">
        <f t="shared" si="10"/>
        <v>0.00033854867249040807</v>
      </c>
      <c r="H116" s="20">
        <f t="shared" si="11"/>
        <v>1.6018352625340087</v>
      </c>
      <c r="I116" s="20">
        <f t="shared" si="12"/>
        <v>1.0074167791964417</v>
      </c>
      <c r="J116" s="101">
        <f t="shared" si="13"/>
        <v>1.35272144439885</v>
      </c>
      <c r="K116" s="20"/>
    </row>
    <row r="117" spans="2:11" ht="12.75">
      <c r="B117">
        <v>107</v>
      </c>
      <c r="C117" s="21">
        <f t="shared" si="7"/>
        <v>60</v>
      </c>
      <c r="D117" s="91">
        <v>0.00035</v>
      </c>
      <c r="E117">
        <f t="shared" si="8"/>
        <v>0</v>
      </c>
      <c r="F117" s="20">
        <f t="shared" si="9"/>
        <v>0.9666049425482206</v>
      </c>
      <c r="G117" s="20">
        <f t="shared" si="10"/>
        <v>0.00033843018045503646</v>
      </c>
      <c r="H117" s="20">
        <f t="shared" si="11"/>
        <v>1.6013040583111622</v>
      </c>
      <c r="I117" s="20">
        <f t="shared" si="12"/>
        <v>1.0040882960721982</v>
      </c>
      <c r="J117" s="101">
        <f t="shared" si="13"/>
        <v>1.3592013741533204</v>
      </c>
      <c r="K117" s="20"/>
    </row>
    <row r="118" spans="2:11" ht="12.75">
      <c r="B118">
        <v>108</v>
      </c>
      <c r="C118" s="21">
        <f t="shared" si="7"/>
        <v>60</v>
      </c>
      <c r="D118" s="91">
        <v>0.00035</v>
      </c>
      <c r="E118">
        <f t="shared" si="8"/>
        <v>0</v>
      </c>
      <c r="F118" s="20">
        <f t="shared" si="9"/>
        <v>0.9662666308183288</v>
      </c>
      <c r="G118" s="20">
        <f t="shared" si="10"/>
        <v>0.0003383117298918772</v>
      </c>
      <c r="H118" s="20">
        <f t="shared" si="11"/>
        <v>1.6008126003486587</v>
      </c>
      <c r="I118" s="20">
        <f t="shared" si="12"/>
        <v>1.0008126003486586</v>
      </c>
      <c r="J118" s="101">
        <f t="shared" si="13"/>
        <v>1.3655144051663717</v>
      </c>
      <c r="K118" s="20"/>
    </row>
    <row r="119" spans="2:11" ht="12.75">
      <c r="B119">
        <v>109</v>
      </c>
      <c r="C119" s="21">
        <f t="shared" si="7"/>
        <v>60</v>
      </c>
      <c r="D119" s="91">
        <v>0.00035</v>
      </c>
      <c r="E119">
        <f t="shared" si="8"/>
        <v>0</v>
      </c>
      <c r="F119" s="20">
        <f t="shared" si="9"/>
        <v>0.9659284374975424</v>
      </c>
      <c r="G119" s="20">
        <f t="shared" si="10"/>
        <v>0.00033819332078641504</v>
      </c>
      <c r="H119" s="20">
        <f t="shared" si="11"/>
        <v>1.6003598261815772</v>
      </c>
      <c r="I119" s="20">
        <f t="shared" si="12"/>
        <v>0.9975884488474064</v>
      </c>
      <c r="J119" s="101">
        <f t="shared" si="13"/>
        <v>1.37166266315948</v>
      </c>
      <c r="K119" s="20"/>
    </row>
    <row r="120" spans="2:11" ht="12.75">
      <c r="B120">
        <v>110</v>
      </c>
      <c r="C120" s="21">
        <f t="shared" si="7"/>
        <v>60</v>
      </c>
      <c r="D120" s="91">
        <v>0.00035</v>
      </c>
      <c r="E120">
        <f t="shared" si="8"/>
        <v>0</v>
      </c>
      <c r="F120" s="20">
        <f t="shared" si="9"/>
        <v>0.9655903625444183</v>
      </c>
      <c r="G120" s="20">
        <f t="shared" si="10"/>
        <v>0.00033807495312413984</v>
      </c>
      <c r="H120" s="20">
        <f t="shared" si="11"/>
        <v>1.5999447092613246</v>
      </c>
      <c r="I120" s="20">
        <f t="shared" si="12"/>
        <v>0.9944146384418262</v>
      </c>
      <c r="J120" s="101">
        <f t="shared" si="13"/>
        <v>1.377648261440367</v>
      </c>
      <c r="K120" s="20"/>
    </row>
    <row r="121" spans="2:11" ht="12.75">
      <c r="B121">
        <v>111</v>
      </c>
      <c r="C121" s="21">
        <f t="shared" si="7"/>
        <v>60</v>
      </c>
      <c r="D121" s="91">
        <v>0.00035</v>
      </c>
      <c r="E121">
        <f t="shared" si="8"/>
        <v>0</v>
      </c>
      <c r="F121" s="20">
        <f t="shared" si="9"/>
        <v>0.9652524059175278</v>
      </c>
      <c r="G121" s="20">
        <f t="shared" si="10"/>
        <v>0.0003379566268905464</v>
      </c>
      <c r="H121" s="20">
        <f t="shared" si="11"/>
        <v>1.5995662574503586</v>
      </c>
      <c r="I121" s="20">
        <f t="shared" si="12"/>
        <v>0.9912900044205366</v>
      </c>
      <c r="J121" s="101">
        <f t="shared" si="13"/>
        <v>1.3834733001830335</v>
      </c>
      <c r="K121" s="20"/>
    </row>
    <row r="122" spans="2:11" ht="12.75">
      <c r="B122">
        <v>112</v>
      </c>
      <c r="C122" s="21">
        <f t="shared" si="7"/>
        <v>60</v>
      </c>
      <c r="D122" s="91">
        <v>0.00035</v>
      </c>
      <c r="E122">
        <f t="shared" si="8"/>
        <v>0</v>
      </c>
      <c r="F122" s="20">
        <f t="shared" si="9"/>
        <v>0.9649145675754567</v>
      </c>
      <c r="G122" s="20">
        <f t="shared" si="10"/>
        <v>0.00033783834207113474</v>
      </c>
      <c r="H122" s="20">
        <f t="shared" si="11"/>
        <v>1.5992235115924323</v>
      </c>
      <c r="I122" s="20">
        <f t="shared" si="12"/>
        <v>0.9882134189316535</v>
      </c>
      <c r="J122" s="101">
        <f t="shared" si="13"/>
        <v>1.3891398657692369</v>
      </c>
      <c r="K122" s="20"/>
    </row>
    <row r="123" spans="2:11" ht="12.75">
      <c r="B123">
        <v>113</v>
      </c>
      <c r="C123" s="21">
        <f t="shared" si="7"/>
        <v>60</v>
      </c>
      <c r="D123" s="91">
        <v>0.00035</v>
      </c>
      <c r="E123">
        <f t="shared" si="8"/>
        <v>0</v>
      </c>
      <c r="F123" s="20">
        <f t="shared" si="9"/>
        <v>0.9645768474768053</v>
      </c>
      <c r="G123" s="20">
        <f t="shared" si="10"/>
        <v>0.00033772009865140986</v>
      </c>
      <c r="H123" s="20">
        <f t="shared" si="11"/>
        <v>1.5989155441539533</v>
      </c>
      <c r="I123" s="20">
        <f t="shared" si="12"/>
        <v>0.985183789503221</v>
      </c>
      <c r="J123" s="101">
        <f t="shared" si="13"/>
        <v>1.3946500301871891</v>
      </c>
      <c r="K123" s="20"/>
    </row>
    <row r="124" spans="2:11" ht="12.75">
      <c r="B124">
        <v>114</v>
      </c>
      <c r="C124" s="21">
        <f t="shared" si="7"/>
        <v>60</v>
      </c>
      <c r="D124" s="91">
        <v>0.00035</v>
      </c>
      <c r="E124">
        <f t="shared" si="8"/>
        <v>0</v>
      </c>
      <c r="F124" s="20">
        <f t="shared" si="9"/>
        <v>0.9642392455801885</v>
      </c>
      <c r="G124" s="20">
        <f t="shared" si="10"/>
        <v>0.00033760189661688185</v>
      </c>
      <c r="H124" s="20">
        <f t="shared" si="11"/>
        <v>1.5986414579323378</v>
      </c>
      <c r="I124" s="20">
        <f t="shared" si="12"/>
        <v>0.9822000576354402</v>
      </c>
      <c r="J124" s="101">
        <f t="shared" si="13"/>
        <v>1.4000058504838275</v>
      </c>
      <c r="K124" s="20"/>
    </row>
    <row r="125" spans="2:11" ht="12.75">
      <c r="B125">
        <v>115</v>
      </c>
      <c r="C125" s="21">
        <f t="shared" si="7"/>
        <v>60</v>
      </c>
      <c r="D125" s="91">
        <v>0.00035</v>
      </c>
      <c r="E125">
        <f t="shared" si="8"/>
        <v>0</v>
      </c>
      <c r="F125" s="20">
        <f t="shared" si="9"/>
        <v>0.9639017618442355</v>
      </c>
      <c r="G125" s="20">
        <f t="shared" si="10"/>
        <v>0.000337483735953066</v>
      </c>
      <c r="H125" s="20">
        <f t="shared" si="11"/>
        <v>1.5984003848275148</v>
      </c>
      <c r="I125" s="20">
        <f t="shared" si="12"/>
        <v>0.9792611974606243</v>
      </c>
      <c r="J125" s="101">
        <f t="shared" si="13"/>
        <v>1.4052093682671742</v>
      </c>
      <c r="K125" s="20"/>
    </row>
    <row r="126" spans="2:11" ht="12.75">
      <c r="B126">
        <v>116</v>
      </c>
      <c r="C126" s="21">
        <f t="shared" si="7"/>
        <v>60</v>
      </c>
      <c r="D126" s="91">
        <v>0.00035</v>
      </c>
      <c r="E126">
        <f t="shared" si="8"/>
        <v>0</v>
      </c>
      <c r="F126" s="20">
        <f t="shared" si="9"/>
        <v>0.96356439622759</v>
      </c>
      <c r="G126" s="20">
        <f t="shared" si="10"/>
        <v>0.0003373656166454824</v>
      </c>
      <c r="H126" s="20">
        <f t="shared" si="11"/>
        <v>1.5981914846729846</v>
      </c>
      <c r="I126" s="20">
        <f t="shared" si="12"/>
        <v>0.9763662144670635</v>
      </c>
      <c r="J126" s="101">
        <f t="shared" si="13"/>
        <v>1.4102626092554562</v>
      </c>
      <c r="K126" s="20"/>
    </row>
    <row r="127" spans="2:11" ht="12.75">
      <c r="B127">
        <v>117</v>
      </c>
      <c r="C127" s="21">
        <f t="shared" si="7"/>
        <v>60</v>
      </c>
      <c r="D127" s="91">
        <v>0.00035</v>
      </c>
      <c r="E127">
        <f t="shared" si="8"/>
        <v>0</v>
      </c>
      <c r="F127" s="20">
        <f t="shared" si="9"/>
        <v>0.9632271486889105</v>
      </c>
      <c r="G127" s="20">
        <f t="shared" si="10"/>
        <v>0.00033724753867965654</v>
      </c>
      <c r="H127" s="20">
        <f t="shared" si="11"/>
        <v>1.5980139441230679</v>
      </c>
      <c r="I127" s="20">
        <f t="shared" si="12"/>
        <v>0.973514144283228</v>
      </c>
      <c r="J127" s="101">
        <f t="shared" si="13"/>
        <v>1.4151675828699597</v>
      </c>
      <c r="K127" s="20"/>
    </row>
    <row r="128" spans="2:11" ht="12.75">
      <c r="B128">
        <v>118</v>
      </c>
      <c r="C128" s="21">
        <f t="shared" si="7"/>
        <v>60</v>
      </c>
      <c r="D128" s="91">
        <v>0.00035</v>
      </c>
      <c r="E128">
        <f t="shared" si="8"/>
        <v>0</v>
      </c>
      <c r="F128" s="20">
        <f t="shared" si="9"/>
        <v>0.9628900191868693</v>
      </c>
      <c r="G128" s="20">
        <f t="shared" si="10"/>
        <v>0.00033712950204111867</v>
      </c>
      <c r="H128" s="20">
        <f t="shared" si="11"/>
        <v>1.5978669755932096</v>
      </c>
      <c r="I128" s="20">
        <f t="shared" si="12"/>
        <v>0.9707040515189835</v>
      </c>
      <c r="J128" s="101">
        <f t="shared" si="13"/>
        <v>1.4199262818687668</v>
      </c>
      <c r="K128" s="20"/>
    </row>
    <row r="129" spans="2:11" ht="12.75">
      <c r="B129">
        <v>119</v>
      </c>
      <c r="C129" s="21">
        <f t="shared" si="7"/>
        <v>60</v>
      </c>
      <c r="D129" s="91">
        <v>0.00035</v>
      </c>
      <c r="E129">
        <f t="shared" si="8"/>
        <v>0</v>
      </c>
      <c r="F129" s="20">
        <f t="shared" si="9"/>
        <v>0.962553007680154</v>
      </c>
      <c r="G129" s="20">
        <f t="shared" si="10"/>
        <v>0.00033701150671540424</v>
      </c>
      <c r="H129" s="20">
        <f t="shared" si="11"/>
        <v>1.5977498162503805</v>
      </c>
      <c r="I129" s="20">
        <f t="shared" si="12"/>
        <v>0.9679350286606744</v>
      </c>
      <c r="J129" s="101">
        <f t="shared" si="13"/>
        <v>1.424540682018594</v>
      </c>
      <c r="K129" s="20"/>
    </row>
    <row r="130" spans="2:11" ht="12.75">
      <c r="B130">
        <v>120</v>
      </c>
      <c r="C130" s="21">
        <f t="shared" si="7"/>
        <v>60</v>
      </c>
      <c r="D130" s="91">
        <v>0.00035</v>
      </c>
      <c r="E130">
        <f t="shared" si="8"/>
        <v>0</v>
      </c>
      <c r="F130" s="20">
        <f t="shared" si="9"/>
        <v>0.9622161141274659</v>
      </c>
      <c r="G130" s="20">
        <f t="shared" si="10"/>
        <v>0.00033689355268805385</v>
      </c>
      <c r="H130" s="20">
        <f t="shared" si="11"/>
        <v>1.5976617270508289</v>
      </c>
      <c r="I130" s="20">
        <f t="shared" si="12"/>
        <v>0.9652061950171529</v>
      </c>
      <c r="J130" s="101">
        <f t="shared" si="13"/>
        <v>1.4290127418023149</v>
      </c>
      <c r="K130" s="20"/>
    </row>
    <row r="131" spans="2:11" ht="12.75">
      <c r="B131">
        <v>121</v>
      </c>
      <c r="C131" s="21">
        <f t="shared" si="7"/>
        <v>60</v>
      </c>
      <c r="D131" s="91">
        <v>0.00035</v>
      </c>
      <c r="E131">
        <f t="shared" si="8"/>
        <v>0</v>
      </c>
      <c r="F131" s="20">
        <f t="shared" si="9"/>
        <v>0.9618793384875213</v>
      </c>
      <c r="G131" s="20">
        <f t="shared" si="10"/>
        <v>0.0003367756399446131</v>
      </c>
      <c r="H131" s="20">
        <f t="shared" si="11"/>
        <v>1.5976019918225923</v>
      </c>
      <c r="I131" s="20">
        <f t="shared" si="12"/>
        <v>0.9625166957140039</v>
      </c>
      <c r="J131" s="101">
        <f t="shared" si="13"/>
        <v>1.4333444021598618</v>
      </c>
      <c r="K131" s="20"/>
    </row>
    <row r="132" spans="2:11" ht="12.75">
      <c r="B132">
        <v>122</v>
      </c>
      <c r="C132" s="21">
        <f t="shared" si="7"/>
        <v>60</v>
      </c>
      <c r="D132" s="91">
        <v>0.00035</v>
      </c>
      <c r="E132">
        <f t="shared" si="8"/>
        <v>0</v>
      </c>
      <c r="F132" s="20">
        <f t="shared" si="9"/>
        <v>0.9615426807190507</v>
      </c>
      <c r="G132" s="20">
        <f t="shared" si="10"/>
        <v>0.0003366577684706324</v>
      </c>
      <c r="H132" s="20">
        <f t="shared" si="11"/>
        <v>1.5975699163903445</v>
      </c>
      <c r="I132" s="20">
        <f t="shared" si="12"/>
        <v>0.9598657007333782</v>
      </c>
      <c r="J132" s="101">
        <f t="shared" si="13"/>
        <v>1.4375375862601754</v>
      </c>
      <c r="K132" s="20"/>
    </row>
    <row r="133" spans="2:11" ht="12.75">
      <c r="B133">
        <v>123</v>
      </c>
      <c r="C133" s="21">
        <f t="shared" si="7"/>
        <v>60</v>
      </c>
      <c r="D133" s="91">
        <v>0.00035</v>
      </c>
      <c r="E133">
        <f t="shared" si="8"/>
        <v>0</v>
      </c>
      <c r="F133" s="20">
        <f t="shared" si="9"/>
        <v>0.961206140780799</v>
      </c>
      <c r="G133" s="20">
        <f t="shared" si="10"/>
        <v>0.0003365399382516677</v>
      </c>
      <c r="H133" s="20">
        <f t="shared" si="11"/>
        <v>1.597564827740305</v>
      </c>
      <c r="I133" s="20">
        <f t="shared" si="12"/>
        <v>0.95725240399702</v>
      </c>
      <c r="J133" s="101">
        <f t="shared" si="13"/>
        <v>1.4415941993021937</v>
      </c>
      <c r="K133" s="20"/>
    </row>
    <row r="134" spans="2:11" ht="12.75">
      <c r="B134">
        <v>124</v>
      </c>
      <c r="C134" s="21">
        <f t="shared" si="7"/>
        <v>60</v>
      </c>
      <c r="D134" s="91">
        <v>0.00035</v>
      </c>
      <c r="E134">
        <f t="shared" si="8"/>
        <v>0</v>
      </c>
      <c r="F134" s="20">
        <f t="shared" si="9"/>
        <v>0.9608697186315258</v>
      </c>
      <c r="G134" s="20">
        <f t="shared" si="10"/>
        <v>0.0003364221492732797</v>
      </c>
      <c r="H134" s="20">
        <f t="shared" si="11"/>
        <v>1.5975860732230789</v>
      </c>
      <c r="I134" s="20">
        <f t="shared" si="12"/>
        <v>0.9546760224902151</v>
      </c>
      <c r="J134" s="101">
        <f t="shared" si="13"/>
        <v>1.4455161283430193</v>
      </c>
      <c r="K134" s="20"/>
    </row>
    <row r="135" spans="2:11" ht="12.75">
      <c r="B135">
        <v>125</v>
      </c>
      <c r="C135" s="21">
        <f t="shared" si="7"/>
        <v>60</v>
      </c>
      <c r="D135" s="91">
        <v>0.00035</v>
      </c>
      <c r="E135">
        <f t="shared" si="8"/>
        <v>0</v>
      </c>
      <c r="F135" s="20">
        <f t="shared" si="9"/>
        <v>0.9605334142300048</v>
      </c>
      <c r="G135" s="20">
        <f t="shared" si="10"/>
        <v>0.00033630440152103403</v>
      </c>
      <c r="H135" s="20">
        <f t="shared" si="11"/>
        <v>1.5976330197924151</v>
      </c>
      <c r="I135" s="20">
        <f t="shared" si="12"/>
        <v>0.9521357954245123</v>
      </c>
      <c r="J135" s="101">
        <f t="shared" si="13"/>
        <v>1.4493052421513912</v>
      </c>
      <c r="K135" s="20"/>
    </row>
    <row r="136" spans="2:11" ht="12.75">
      <c r="B136">
        <v>126</v>
      </c>
      <c r="C136" s="21">
        <f t="shared" si="7"/>
        <v>60</v>
      </c>
      <c r="D136" s="91">
        <v>0.00035</v>
      </c>
      <c r="E136">
        <f t="shared" si="8"/>
        <v>0</v>
      </c>
      <c r="F136" s="20">
        <f t="shared" si="9"/>
        <v>0.9601972275350243</v>
      </c>
      <c r="G136" s="20">
        <f t="shared" si="10"/>
        <v>0.0003361866949805017</v>
      </c>
      <c r="H136" s="20">
        <f t="shared" si="11"/>
        <v>1.5977050532779986</v>
      </c>
      <c r="I136" s="20">
        <f t="shared" si="12"/>
        <v>0.9496309834372125</v>
      </c>
      <c r="J136" s="101">
        <f t="shared" si="13"/>
        <v>1.4529633910847561</v>
      </c>
      <c r="K136" s="20"/>
    </row>
    <row r="137" spans="2:11" ht="12.75">
      <c r="B137">
        <v>127</v>
      </c>
      <c r="C137" s="21">
        <f t="shared" si="7"/>
        <v>60</v>
      </c>
      <c r="D137" s="91">
        <v>0.00035</v>
      </c>
      <c r="E137">
        <f t="shared" si="8"/>
        <v>0</v>
      </c>
      <c r="F137" s="20">
        <f t="shared" si="9"/>
        <v>0.9598611585053871</v>
      </c>
      <c r="G137" s="20">
        <f t="shared" si="10"/>
        <v>0.0003360690296372585</v>
      </c>
      <c r="H137" s="20">
        <f t="shared" si="11"/>
        <v>1.5978015776905194</v>
      </c>
      <c r="I137" s="20">
        <f t="shared" si="12"/>
        <v>0.9471608678257483</v>
      </c>
      <c r="J137" s="101">
        <f t="shared" si="13"/>
        <v>1.4564924069883594</v>
      </c>
      <c r="K137" s="20"/>
    </row>
    <row r="138" spans="2:11" ht="12.75">
      <c r="B138">
        <v>128</v>
      </c>
      <c r="C138" s="21">
        <f t="shared" si="7"/>
        <v>60</v>
      </c>
      <c r="D138" s="91">
        <v>0.00035</v>
      </c>
      <c r="E138">
        <f t="shared" si="8"/>
        <v>0</v>
      </c>
      <c r="F138" s="20">
        <f t="shared" si="9"/>
        <v>0.9595252070999103</v>
      </c>
      <c r="G138" s="20">
        <f t="shared" si="10"/>
        <v>0.0003359514054768855</v>
      </c>
      <c r="H138" s="20">
        <f t="shared" si="11"/>
        <v>1.5979220145573232</v>
      </c>
      <c r="I138" s="20">
        <f t="shared" si="12"/>
        <v>0.9447247498151423</v>
      </c>
      <c r="J138" s="101">
        <f t="shared" si="13"/>
        <v>1.4598941031150452</v>
      </c>
      <c r="K138" s="20"/>
    </row>
    <row r="139" spans="2:11" ht="12.75">
      <c r="B139">
        <v>129</v>
      </c>
      <c r="C139" s="21">
        <f t="shared" si="7"/>
        <v>60</v>
      </c>
      <c r="D139" s="91">
        <v>0.00035</v>
      </c>
      <c r="E139">
        <f t="shared" si="8"/>
        <v>0</v>
      </c>
      <c r="F139" s="20">
        <f t="shared" si="9"/>
        <v>0.9591893732774254</v>
      </c>
      <c r="G139" s="20">
        <f t="shared" si="10"/>
        <v>0.0003358338224849686</v>
      </c>
      <c r="H139" s="20">
        <f t="shared" si="11"/>
        <v>1.598065802287109</v>
      </c>
      <c r="I139" s="20">
        <f t="shared" si="12"/>
        <v>0.942321949856909</v>
      </c>
      <c r="J139" s="101">
        <f t="shared" si="13"/>
        <v>1.4631702740639807</v>
      </c>
      <c r="K139" s="20"/>
    </row>
    <row r="140" spans="2:11" ht="12.75">
      <c r="B140">
        <v>130</v>
      </c>
      <c r="C140" s="21">
        <f aca="true" t="shared" si="14" ref="C140:C203">C139*(1+$C$6/12)</f>
        <v>60</v>
      </c>
      <c r="D140" s="91">
        <v>0.00035</v>
      </c>
      <c r="E140">
        <f aca="true" t="shared" si="15" ref="E140:E203">E139</f>
        <v>0</v>
      </c>
      <c r="F140" s="20">
        <f aca="true" t="shared" si="16" ref="F140:F203">F139*(1-D139)*(1-E139)</f>
        <v>0.9588536569967783</v>
      </c>
      <c r="G140" s="20">
        <f aca="true" t="shared" si="17" ref="G140:G203">F139*D140</f>
        <v>0.0003357162806470989</v>
      </c>
      <c r="H140" s="20">
        <f aca="true" t="shared" si="18" ref="H140:H203">(LN(100/$C140)+($C$3+$G$5+POWER($C$5,2)/2)*$B140/12)/($C$5*SQRT($B140/12))</f>
        <v>1.5982323955621645</v>
      </c>
      <c r="I140" s="20">
        <f aca="true" t="shared" si="19" ref="I140:I203">H140-$C$5*SQRT($B140/12)</f>
        <v>0.939951806957781</v>
      </c>
      <c r="J140" s="101">
        <f aca="true" t="shared" si="20" ref="J140:J203">$C140*EXP(-$C$3*$B140/12)*NORMSDIST(-I140)-100*POWER(1-$G$3,$B140)*NORMSDIST(-H140)</f>
        <v>1.4663226957373863</v>
      </c>
      <c r="K140" s="20"/>
    </row>
    <row r="141" spans="2:11" ht="12.75">
      <c r="B141">
        <v>131</v>
      </c>
      <c r="C141" s="21">
        <f t="shared" si="14"/>
        <v>60</v>
      </c>
      <c r="D141" s="91">
        <v>0.00036</v>
      </c>
      <c r="E141">
        <f t="shared" si="15"/>
        <v>0</v>
      </c>
      <c r="F141" s="20">
        <f t="shared" si="16"/>
        <v>0.9585180582168294</v>
      </c>
      <c r="G141" s="20">
        <f t="shared" si="17"/>
        <v>0.0003451873165188402</v>
      </c>
      <c r="H141" s="20">
        <f t="shared" si="18"/>
        <v>1.5984212647567777</v>
      </c>
      <c r="I141" s="20">
        <f t="shared" si="19"/>
        <v>0.9376136780368107</v>
      </c>
      <c r="J141" s="101">
        <f t="shared" si="20"/>
        <v>1.4693531253138938</v>
      </c>
      <c r="K141" s="20"/>
    </row>
    <row r="142" spans="2:11" ht="12.75">
      <c r="B142">
        <v>132</v>
      </c>
      <c r="C142" s="21">
        <f t="shared" si="14"/>
        <v>60</v>
      </c>
      <c r="D142" s="91">
        <v>0.00036</v>
      </c>
      <c r="E142">
        <f t="shared" si="15"/>
        <v>0</v>
      </c>
      <c r="F142" s="20">
        <f t="shared" si="16"/>
        <v>0.9581729917158713</v>
      </c>
      <c r="G142" s="20">
        <f t="shared" si="17"/>
        <v>0.0003450665009580586</v>
      </c>
      <c r="H142" s="20">
        <f t="shared" si="18"/>
        <v>1.5986318953804854</v>
      </c>
      <c r="I142" s="20">
        <f t="shared" si="19"/>
        <v>0.9353069373094054</v>
      </c>
      <c r="J142" s="101">
        <f t="shared" si="20"/>
        <v>1.472263301237295</v>
      </c>
      <c r="K142" s="20"/>
    </row>
    <row r="143" spans="2:11" ht="12.75">
      <c r="B143">
        <v>133</v>
      </c>
      <c r="C143" s="21">
        <f t="shared" si="14"/>
        <v>60</v>
      </c>
      <c r="D143" s="91">
        <v>0.00036</v>
      </c>
      <c r="E143">
        <f t="shared" si="15"/>
        <v>0</v>
      </c>
      <c r="F143" s="20">
        <f t="shared" si="16"/>
        <v>0.9578280494388536</v>
      </c>
      <c r="G143" s="20">
        <f t="shared" si="17"/>
        <v>0.0003449422770177137</v>
      </c>
      <c r="H143" s="20">
        <f t="shared" si="18"/>
        <v>1.5988637875449492</v>
      </c>
      <c r="I143" s="20">
        <f t="shared" si="19"/>
        <v>0.9330309756970098</v>
      </c>
      <c r="J143" s="101">
        <f t="shared" si="20"/>
        <v>1.4750549432198237</v>
      </c>
      <c r="K143" s="20"/>
    </row>
    <row r="144" spans="2:11" ht="12.75">
      <c r="B144">
        <v>134</v>
      </c>
      <c r="C144" s="21">
        <f t="shared" si="14"/>
        <v>60</v>
      </c>
      <c r="D144" s="91">
        <v>0.00036</v>
      </c>
      <c r="E144">
        <f t="shared" si="15"/>
        <v>0</v>
      </c>
      <c r="F144" s="20">
        <f t="shared" si="16"/>
        <v>0.9574832313410556</v>
      </c>
      <c r="G144" s="20">
        <f t="shared" si="17"/>
        <v>0.0003448180977979873</v>
      </c>
      <c r="H144" s="20">
        <f t="shared" si="18"/>
        <v>1.59911645545327</v>
      </c>
      <c r="I144" s="20">
        <f t="shared" si="19"/>
        <v>0.9307852002611559</v>
      </c>
      <c r="J144" s="101">
        <f t="shared" si="20"/>
        <v>1.4777297522586959</v>
      </c>
      <c r="K144" s="20"/>
    </row>
    <row r="145" spans="2:11" ht="12.75">
      <c r="B145">
        <v>135</v>
      </c>
      <c r="C145" s="21">
        <f t="shared" si="14"/>
        <v>60</v>
      </c>
      <c r="D145" s="91">
        <v>0.00036</v>
      </c>
      <c r="E145">
        <f t="shared" si="15"/>
        <v>0</v>
      </c>
      <c r="F145" s="20">
        <f t="shared" si="16"/>
        <v>0.9571385373777728</v>
      </c>
      <c r="G145" s="20">
        <f t="shared" si="17"/>
        <v>0.00034469396328278007</v>
      </c>
      <c r="H145" s="20">
        <f t="shared" si="18"/>
        <v>1.5993894269106539</v>
      </c>
      <c r="I145" s="20">
        <f t="shared" si="19"/>
        <v>0.9285690336607169</v>
      </c>
      <c r="J145" s="101">
        <f t="shared" si="20"/>
        <v>1.4802894106651223</v>
      </c>
      <c r="K145" s="20"/>
    </row>
    <row r="146" spans="2:11" ht="12.75">
      <c r="B146">
        <v>136</v>
      </c>
      <c r="C146" s="21">
        <f t="shared" si="14"/>
        <v>60</v>
      </c>
      <c r="D146" s="91">
        <v>0.00036</v>
      </c>
      <c r="E146">
        <f t="shared" si="15"/>
        <v>0</v>
      </c>
      <c r="F146" s="20">
        <f t="shared" si="16"/>
        <v>0.9567939675043168</v>
      </c>
      <c r="G146" s="20">
        <f t="shared" si="17"/>
        <v>0.0003445698734559982</v>
      </c>
      <c r="H146" s="20">
        <f t="shared" si="18"/>
        <v>1.5996822428553932</v>
      </c>
      <c r="I146" s="20">
        <f t="shared" si="19"/>
        <v>0.9263819136312545</v>
      </c>
      <c r="J146" s="101">
        <f t="shared" si="20"/>
        <v>1.4827355821050276</v>
      </c>
      <c r="K146" s="20"/>
    </row>
    <row r="147" spans="2:11" ht="12.75">
      <c r="B147">
        <v>137</v>
      </c>
      <c r="C147" s="21">
        <f t="shared" si="14"/>
        <v>60</v>
      </c>
      <c r="D147" s="91">
        <v>0.00036</v>
      </c>
      <c r="E147">
        <f t="shared" si="15"/>
        <v>0</v>
      </c>
      <c r="F147" s="20">
        <f t="shared" si="16"/>
        <v>0.9564495216760152</v>
      </c>
      <c r="G147" s="20">
        <f t="shared" si="17"/>
        <v>0.00034444582830155405</v>
      </c>
      <c r="H147" s="20">
        <f t="shared" si="18"/>
        <v>1.5999944569091624</v>
      </c>
      <c r="I147" s="20">
        <f t="shared" si="19"/>
        <v>0.9242232924853859</v>
      </c>
      <c r="J147" s="101">
        <f t="shared" si="20"/>
        <v>1.4850699116503279</v>
      </c>
      <c r="K147" s="20"/>
    </row>
    <row r="148" spans="2:11" ht="12.75">
      <c r="B148">
        <v>138</v>
      </c>
      <c r="C148" s="21">
        <f t="shared" si="14"/>
        <v>60</v>
      </c>
      <c r="D148" s="91">
        <v>0.00036</v>
      </c>
      <c r="E148">
        <f t="shared" si="15"/>
        <v>0</v>
      </c>
      <c r="F148" s="20">
        <f t="shared" si="16"/>
        <v>0.9561051998482117</v>
      </c>
      <c r="G148" s="20">
        <f t="shared" si="17"/>
        <v>0.0003443218278033655</v>
      </c>
      <c r="H148" s="20">
        <f t="shared" si="18"/>
        <v>1.6003256349457304</v>
      </c>
      <c r="I148" s="20">
        <f t="shared" si="19"/>
        <v>0.9220926366332036</v>
      </c>
      <c r="J148" s="101">
        <f t="shared" si="20"/>
        <v>1.487294025840093</v>
      </c>
      <c r="K148" s="20"/>
    </row>
    <row r="149" spans="2:11" ht="12.75">
      <c r="B149">
        <v>139</v>
      </c>
      <c r="C149" s="21">
        <f t="shared" si="14"/>
        <v>60</v>
      </c>
      <c r="D149" s="91">
        <v>0.00036</v>
      </c>
      <c r="E149">
        <f t="shared" si="15"/>
        <v>0</v>
      </c>
      <c r="F149" s="20">
        <f t="shared" si="16"/>
        <v>0.9557610019762663</v>
      </c>
      <c r="G149" s="20">
        <f t="shared" si="17"/>
        <v>0.0003441978719453563</v>
      </c>
      <c r="H149" s="20">
        <f t="shared" si="18"/>
        <v>1.6006753546771821</v>
      </c>
      <c r="I149" s="20">
        <f t="shared" si="19"/>
        <v>0.9199894261217776</v>
      </c>
      <c r="J149" s="101">
        <f t="shared" si="20"/>
        <v>1.489409532751199</v>
      </c>
      <c r="K149" s="20"/>
    </row>
    <row r="150" spans="2:11" ht="12.75">
      <c r="B150">
        <v>140</v>
      </c>
      <c r="C150" s="21">
        <f t="shared" si="14"/>
        <v>60</v>
      </c>
      <c r="D150" s="91">
        <v>0.00036</v>
      </c>
      <c r="E150">
        <f t="shared" si="15"/>
        <v>0</v>
      </c>
      <c r="F150" s="20">
        <f t="shared" si="16"/>
        <v>0.9554169280155549</v>
      </c>
      <c r="G150" s="20">
        <f t="shared" si="17"/>
        <v>0.0003440739607114559</v>
      </c>
      <c r="H150" s="20">
        <f t="shared" si="18"/>
        <v>1.601043205256847</v>
      </c>
      <c r="I150" s="20">
        <f t="shared" si="19"/>
        <v>0.9179131541928738</v>
      </c>
      <c r="J150" s="101">
        <f t="shared" si="20"/>
        <v>1.4914180220771702</v>
      </c>
      <c r="K150" s="20"/>
    </row>
    <row r="151" spans="2:11" ht="12.75">
      <c r="B151">
        <v>141</v>
      </c>
      <c r="C151" s="21">
        <f t="shared" si="14"/>
        <v>60</v>
      </c>
      <c r="D151" s="91">
        <v>0.00036</v>
      </c>
      <c r="E151">
        <f t="shared" si="15"/>
        <v>0</v>
      </c>
      <c r="F151" s="20">
        <f t="shared" si="16"/>
        <v>0.9550729779214693</v>
      </c>
      <c r="G151" s="20">
        <f t="shared" si="17"/>
        <v>0.00034395009408559976</v>
      </c>
      <c r="H151" s="20">
        <f t="shared" si="18"/>
        <v>1.6014287868981338</v>
      </c>
      <c r="I151" s="20">
        <f t="shared" si="19"/>
        <v>0.9158633268580294</v>
      </c>
      <c r="J151" s="101">
        <f t="shared" si="20"/>
        <v>1.4933210652151114</v>
      </c>
      <c r="K151" s="20"/>
    </row>
    <row r="152" spans="2:11" ht="12.75">
      <c r="B152">
        <v>142</v>
      </c>
      <c r="C152" s="21">
        <f t="shared" si="14"/>
        <v>60</v>
      </c>
      <c r="D152" s="91">
        <v>0.00036</v>
      </c>
      <c r="E152">
        <f t="shared" si="15"/>
        <v>0</v>
      </c>
      <c r="F152" s="20">
        <f t="shared" si="16"/>
        <v>0.9547291516494175</v>
      </c>
      <c r="G152" s="20">
        <f t="shared" si="17"/>
        <v>0.00034382627205172895</v>
      </c>
      <c r="H152" s="20">
        <f t="shared" si="18"/>
        <v>1.6018317105085333</v>
      </c>
      <c r="I152" s="20">
        <f t="shared" si="19"/>
        <v>0.9138394624901902</v>
      </c>
      <c r="J152" s="101">
        <f t="shared" si="20"/>
        <v>1.4951202153598184</v>
      </c>
      <c r="K152" s="20"/>
    </row>
    <row r="153" spans="2:11" ht="12.75">
      <c r="B153">
        <v>143</v>
      </c>
      <c r="C153" s="21">
        <f t="shared" si="14"/>
        <v>60</v>
      </c>
      <c r="D153" s="91">
        <v>0.00036</v>
      </c>
      <c r="E153">
        <f t="shared" si="15"/>
        <v>0</v>
      </c>
      <c r="F153" s="20">
        <f t="shared" si="16"/>
        <v>0.9543854491548237</v>
      </c>
      <c r="G153" s="20">
        <f t="shared" si="17"/>
        <v>0.00034370249459379033</v>
      </c>
      <c r="H153" s="20">
        <f t="shared" si="18"/>
        <v>1.6022515973380906</v>
      </c>
      <c r="I153" s="20">
        <f t="shared" si="19"/>
        <v>0.911841091431158</v>
      </c>
      <c r="J153" s="101">
        <f t="shared" si="20"/>
        <v>1.4968170076045877</v>
      </c>
      <c r="K153" s="20"/>
    </row>
    <row r="154" spans="2:11" ht="12.75">
      <c r="B154">
        <v>144</v>
      </c>
      <c r="C154" s="21">
        <f t="shared" si="14"/>
        <v>60</v>
      </c>
      <c r="D154" s="91">
        <v>0.00036</v>
      </c>
      <c r="E154">
        <f t="shared" si="15"/>
        <v>0</v>
      </c>
      <c r="F154" s="20">
        <f t="shared" si="16"/>
        <v>0.9540418703931279</v>
      </c>
      <c r="G154" s="20">
        <f t="shared" si="17"/>
        <v>0.0003435787616957366</v>
      </c>
      <c r="H154" s="20">
        <f t="shared" si="18"/>
        <v>1.6026880786416746</v>
      </c>
      <c r="I154" s="20">
        <f t="shared" si="19"/>
        <v>0.9098677556141237</v>
      </c>
      <c r="J154" s="101">
        <f t="shared" si="20"/>
        <v>1.4984129590482178</v>
      </c>
      <c r="K154" s="20"/>
    </row>
    <row r="155" spans="2:11" ht="12.75">
      <c r="B155">
        <v>145</v>
      </c>
      <c r="C155" s="21">
        <f t="shared" si="14"/>
        <v>60</v>
      </c>
      <c r="D155" s="91">
        <v>0.00036</v>
      </c>
      <c r="E155">
        <f t="shared" si="15"/>
        <v>0</v>
      </c>
      <c r="F155" s="20">
        <f t="shared" si="16"/>
        <v>0.9536984153197864</v>
      </c>
      <c r="G155" s="20">
        <f t="shared" si="17"/>
        <v>0.0003434550733415261</v>
      </c>
      <c r="H155" s="20">
        <f t="shared" si="18"/>
        <v>1.6031407953544239</v>
      </c>
      <c r="I155" s="20">
        <f t="shared" si="19"/>
        <v>0.9079190082006168</v>
      </c>
      <c r="J155" s="101">
        <f t="shared" si="20"/>
        <v>1.4999095689076132</v>
      </c>
      <c r="K155" s="20"/>
    </row>
    <row r="156" spans="2:11" ht="12.75">
      <c r="B156">
        <v>146</v>
      </c>
      <c r="C156" s="21">
        <f t="shared" si="14"/>
        <v>60</v>
      </c>
      <c r="D156" s="91">
        <v>0.00036</v>
      </c>
      <c r="E156">
        <f t="shared" si="15"/>
        <v>0</v>
      </c>
      <c r="F156" s="20">
        <f t="shared" si="16"/>
        <v>0.9533550838902712</v>
      </c>
      <c r="G156" s="20">
        <f t="shared" si="17"/>
        <v>0.0003433314295151231</v>
      </c>
      <c r="H156" s="20">
        <f t="shared" si="18"/>
        <v>1.6036093977797563</v>
      </c>
      <c r="I156" s="20">
        <f t="shared" si="19"/>
        <v>0.9059944132312112</v>
      </c>
      <c r="J156" s="101">
        <f t="shared" si="20"/>
        <v>1.5013083186357168</v>
      </c>
      <c r="K156" s="20"/>
    </row>
    <row r="157" spans="2:11" ht="12.75">
      <c r="B157">
        <v>147</v>
      </c>
      <c r="C157" s="21">
        <f t="shared" si="14"/>
        <v>60</v>
      </c>
      <c r="D157" s="91">
        <v>0.00036</v>
      </c>
      <c r="E157">
        <f t="shared" si="15"/>
        <v>0</v>
      </c>
      <c r="F157" s="20">
        <f t="shared" si="16"/>
        <v>0.9530118760600708</v>
      </c>
      <c r="G157" s="20">
        <f t="shared" si="17"/>
        <v>0.00034320783020049764</v>
      </c>
      <c r="H157" s="20">
        <f t="shared" si="18"/>
        <v>1.6040935452893923</v>
      </c>
      <c r="I157" s="20">
        <f t="shared" si="19"/>
        <v>0.9040935452893922</v>
      </c>
      <c r="J157" s="101">
        <f t="shared" si="20"/>
        <v>1.5026106720439336</v>
      </c>
      <c r="K157" s="20"/>
    </row>
    <row r="158" spans="2:11" ht="12.75">
      <c r="B158">
        <v>148</v>
      </c>
      <c r="C158" s="21">
        <f t="shared" si="14"/>
        <v>60</v>
      </c>
      <c r="D158" s="91">
        <v>0.00036</v>
      </c>
      <c r="E158">
        <f t="shared" si="15"/>
        <v>0</v>
      </c>
      <c r="F158" s="20">
        <f t="shared" si="16"/>
        <v>0.9526687917846891</v>
      </c>
      <c r="G158" s="20">
        <f t="shared" si="17"/>
        <v>0.0003430842753816255</v>
      </c>
      <c r="H158" s="20">
        <f t="shared" si="18"/>
        <v>1.6045929060348394</v>
      </c>
      <c r="I158" s="20">
        <f t="shared" si="19"/>
        <v>0.9022159891779901</v>
      </c>
      <c r="J158" s="101">
        <f t="shared" si="20"/>
        <v>1.503818075429208</v>
      </c>
      <c r="K158" s="20"/>
    </row>
    <row r="159" spans="2:11" ht="12.75">
      <c r="B159">
        <v>149</v>
      </c>
      <c r="C159" s="21">
        <f t="shared" si="14"/>
        <v>60</v>
      </c>
      <c r="D159" s="91">
        <v>0.00036</v>
      </c>
      <c r="E159">
        <f t="shared" si="15"/>
        <v>0</v>
      </c>
      <c r="F159" s="20">
        <f t="shared" si="16"/>
        <v>0.9523258310196466</v>
      </c>
      <c r="G159" s="20">
        <f t="shared" si="17"/>
        <v>0.0003429607650424881</v>
      </c>
      <c r="H159" s="20">
        <f t="shared" si="18"/>
        <v>1.6051071566698418</v>
      </c>
      <c r="I159" s="20">
        <f t="shared" si="19"/>
        <v>0.9003613396076426</v>
      </c>
      <c r="J159" s="101">
        <f t="shared" si="20"/>
        <v>1.5049319577047928</v>
      </c>
      <c r="K159" s="20"/>
    </row>
    <row r="160" spans="2:11" ht="12.75">
      <c r="B160">
        <v>150</v>
      </c>
      <c r="C160" s="21">
        <f t="shared" si="14"/>
        <v>60</v>
      </c>
      <c r="D160" s="91">
        <v>0.00036</v>
      </c>
      <c r="E160">
        <f t="shared" si="15"/>
        <v>0</v>
      </c>
      <c r="F160" s="20">
        <f t="shared" si="16"/>
        <v>0.9519829937204796</v>
      </c>
      <c r="G160" s="20">
        <f t="shared" si="17"/>
        <v>0.0003428372991670728</v>
      </c>
      <c r="H160" s="20">
        <f t="shared" si="18"/>
        <v>1.605635982083294</v>
      </c>
      <c r="I160" s="20">
        <f t="shared" si="19"/>
        <v>0.8985292008967464</v>
      </c>
      <c r="J160" s="101">
        <f t="shared" si="20"/>
        <v>1.5059537305347406</v>
      </c>
      <c r="K160" s="20"/>
    </row>
    <row r="161" spans="2:11" ht="12.75">
      <c r="B161">
        <v>151</v>
      </c>
      <c r="C161" s="21">
        <f t="shared" si="14"/>
        <v>60</v>
      </c>
      <c r="D161" s="91">
        <v>0.00036</v>
      </c>
      <c r="E161">
        <f t="shared" si="15"/>
        <v>0</v>
      </c>
      <c r="F161" s="20">
        <f t="shared" si="16"/>
        <v>0.9516402798427401</v>
      </c>
      <c r="G161" s="20">
        <f t="shared" si="17"/>
        <v>0.0003427138777393727</v>
      </c>
      <c r="H161" s="20">
        <f t="shared" si="18"/>
        <v>1.606179075142177</v>
      </c>
      <c r="I161" s="20">
        <f t="shared" si="19"/>
        <v>0.8967191866824181</v>
      </c>
      <c r="J161" s="101">
        <f t="shared" si="20"/>
        <v>1.5068847884715844</v>
      </c>
      <c r="K161" s="20"/>
    </row>
    <row r="162" spans="2:11" ht="12.75">
      <c r="B162">
        <v>152</v>
      </c>
      <c r="C162" s="21">
        <f t="shared" si="14"/>
        <v>60</v>
      </c>
      <c r="D162" s="91">
        <v>0.00036</v>
      </c>
      <c r="E162">
        <f t="shared" si="15"/>
        <v>0</v>
      </c>
      <c r="F162" s="20">
        <f t="shared" si="16"/>
        <v>0.9512976893419968</v>
      </c>
      <c r="G162" s="20">
        <f t="shared" si="17"/>
        <v>0.00034259050074338646</v>
      </c>
      <c r="H162" s="20">
        <f t="shared" si="18"/>
        <v>1.6067361364440647</v>
      </c>
      <c r="I162" s="20">
        <f t="shared" si="19"/>
        <v>0.8949309196419772</v>
      </c>
      <c r="J162" s="101">
        <f t="shared" si="20"/>
        <v>1.5077265090969898</v>
      </c>
      <c r="K162" s="20"/>
    </row>
    <row r="163" spans="2:11" ht="12.75">
      <c r="B163">
        <v>153</v>
      </c>
      <c r="C163" s="21">
        <f t="shared" si="14"/>
        <v>60</v>
      </c>
      <c r="D163" s="91">
        <v>0.00036</v>
      </c>
      <c r="E163">
        <f t="shared" si="15"/>
        <v>0</v>
      </c>
      <c r="F163" s="20">
        <f t="shared" si="16"/>
        <v>0.9509552221738337</v>
      </c>
      <c r="G163" s="20">
        <f t="shared" si="17"/>
        <v>0.00034246716816311885</v>
      </c>
      <c r="H163" s="20">
        <f t="shared" si="18"/>
        <v>1.607306874078793</v>
      </c>
      <c r="I163" s="20">
        <f t="shared" si="19"/>
        <v>0.8931640312245079</v>
      </c>
      <c r="J163" s="101">
        <f t="shared" si="20"/>
        <v>1.5084802531649104</v>
      </c>
      <c r="K163" s="20"/>
    </row>
    <row r="164" spans="2:11" ht="12.75">
      <c r="B164">
        <v>154</v>
      </c>
      <c r="C164" s="21">
        <f t="shared" si="14"/>
        <v>60</v>
      </c>
      <c r="D164" s="91">
        <v>0.00036</v>
      </c>
      <c r="E164">
        <f t="shared" si="15"/>
        <v>0</v>
      </c>
      <c r="F164" s="20">
        <f t="shared" si="16"/>
        <v>0.9506128782938511</v>
      </c>
      <c r="G164" s="20">
        <f t="shared" si="17"/>
        <v>0.00034234387998258013</v>
      </c>
      <c r="H164" s="20">
        <f t="shared" si="18"/>
        <v>1.607891003398901</v>
      </c>
      <c r="I164" s="20">
        <f t="shared" si="19"/>
        <v>0.8914181613920783</v>
      </c>
      <c r="J164" s="101">
        <f t="shared" si="20"/>
        <v>1.5091473647472893</v>
      </c>
      <c r="K164" s="20"/>
    </row>
    <row r="165" spans="2:11" ht="12.75">
      <c r="B165">
        <v>155</v>
      </c>
      <c r="C165" s="21">
        <f t="shared" si="14"/>
        <v>60</v>
      </c>
      <c r="D165" s="91">
        <v>0.00036</v>
      </c>
      <c r="E165">
        <f t="shared" si="15"/>
        <v>0</v>
      </c>
      <c r="F165" s="20">
        <f t="shared" si="16"/>
        <v>0.9502706576576653</v>
      </c>
      <c r="G165" s="20">
        <f t="shared" si="17"/>
        <v>0.0003422206361857864</v>
      </c>
      <c r="H165" s="20">
        <f t="shared" si="18"/>
        <v>1.6084882467984507</v>
      </c>
      <c r="I165" s="20">
        <f t="shared" si="19"/>
        <v>0.8896929583701898</v>
      </c>
      <c r="J165" s="101">
        <f t="shared" si="20"/>
        <v>1.5097291713816015</v>
      </c>
      <c r="K165" s="20"/>
    </row>
    <row r="166" spans="2:11" ht="12.75">
      <c r="B166">
        <v>156</v>
      </c>
      <c r="C166" s="21">
        <f t="shared" si="14"/>
        <v>60</v>
      </c>
      <c r="D166" s="91">
        <v>0.00036</v>
      </c>
      <c r="E166">
        <f t="shared" si="15"/>
        <v>0</v>
      </c>
      <c r="F166" s="20">
        <f t="shared" si="16"/>
        <v>0.9499285602209084</v>
      </c>
      <c r="G166" s="20">
        <f t="shared" si="17"/>
        <v>0.00034209743675675953</v>
      </c>
      <c r="H166" s="20">
        <f t="shared" si="18"/>
        <v>1.6090983334998994</v>
      </c>
      <c r="I166" s="20">
        <f t="shared" si="19"/>
        <v>0.8879880784071015</v>
      </c>
      <c r="J166" s="101">
        <f t="shared" si="20"/>
        <v>1.5102269842203806</v>
      </c>
      <c r="K166" s="20"/>
    </row>
    <row r="167" spans="2:11" ht="12.75">
      <c r="B167">
        <v>157</v>
      </c>
      <c r="C167" s="21">
        <f t="shared" si="14"/>
        <v>60</v>
      </c>
      <c r="D167" s="91">
        <v>0.00036</v>
      </c>
      <c r="E167">
        <f t="shared" si="15"/>
        <v>0</v>
      </c>
      <c r="F167" s="20">
        <f t="shared" si="16"/>
        <v>0.9495865859392288</v>
      </c>
      <c r="G167" s="20">
        <f t="shared" si="17"/>
        <v>0.0003419742816795271</v>
      </c>
      <c r="H167" s="20">
        <f t="shared" si="18"/>
        <v>1.6097209993486483</v>
      </c>
      <c r="I167" s="20">
        <f t="shared" si="19"/>
        <v>0.8863031855416248</v>
      </c>
      <c r="J167" s="101">
        <f t="shared" si="20"/>
        <v>1.5106420981824003</v>
      </c>
      <c r="K167" s="20"/>
    </row>
    <row r="168" spans="2:11" ht="12.75">
      <c r="B168">
        <v>158</v>
      </c>
      <c r="C168" s="21">
        <f t="shared" si="14"/>
        <v>60</v>
      </c>
      <c r="D168" s="91">
        <v>0.00036</v>
      </c>
      <c r="E168">
        <f t="shared" si="15"/>
        <v>0</v>
      </c>
      <c r="F168" s="20">
        <f t="shared" si="16"/>
        <v>0.9492447347682907</v>
      </c>
      <c r="G168" s="20">
        <f t="shared" si="17"/>
        <v>0.0003418511709381224</v>
      </c>
      <c r="H168" s="20">
        <f t="shared" si="18"/>
        <v>1.610355986614979</v>
      </c>
      <c r="I168" s="20">
        <f t="shared" si="19"/>
        <v>0.884637951379071</v>
      </c>
      <c r="J168" s="101">
        <f t="shared" si="20"/>
        <v>1.5109757921049671</v>
      </c>
      <c r="K168" s="20"/>
    </row>
    <row r="169" spans="2:11" ht="12.75">
      <c r="B169">
        <v>159</v>
      </c>
      <c r="C169" s="21">
        <f t="shared" si="14"/>
        <v>60</v>
      </c>
      <c r="D169" s="91">
        <v>0.00036</v>
      </c>
      <c r="E169">
        <f t="shared" si="15"/>
        <v>0</v>
      </c>
      <c r="F169" s="20">
        <f t="shared" si="16"/>
        <v>0.9489030066637741</v>
      </c>
      <c r="G169" s="20">
        <f t="shared" si="17"/>
        <v>0.0003417281045165847</v>
      </c>
      <c r="H169" s="20">
        <f t="shared" si="18"/>
        <v>1.6110030438030403</v>
      </c>
      <c r="I169" s="20">
        <f t="shared" si="19"/>
        <v>0.8829920548749884</v>
      </c>
      <c r="J169" s="101">
        <f t="shared" si="20"/>
        <v>1.5112293288977248</v>
      </c>
      <c r="K169" s="20"/>
    </row>
    <row r="170" spans="2:11" ht="12.75">
      <c r="B170">
        <v>160</v>
      </c>
      <c r="C170" s="21">
        <f t="shared" si="14"/>
        <v>60</v>
      </c>
      <c r="D170" s="91">
        <v>0.00036</v>
      </c>
      <c r="E170">
        <f t="shared" si="15"/>
        <v>0</v>
      </c>
      <c r="F170" s="20">
        <f t="shared" si="16"/>
        <v>0.9485614015813751</v>
      </c>
      <c r="G170" s="20">
        <f t="shared" si="17"/>
        <v>0.00034160508239895873</v>
      </c>
      <c r="H170" s="20">
        <f t="shared" si="18"/>
        <v>1.6116619254666167</v>
      </c>
      <c r="I170" s="20">
        <f t="shared" si="19"/>
        <v>0.8813651821263951</v>
      </c>
      <c r="J170" s="101">
        <f t="shared" si="20"/>
        <v>1.511403955697241</v>
      </c>
      <c r="K170" s="20"/>
    </row>
    <row r="171" spans="2:11" ht="12.75">
      <c r="B171">
        <v>161</v>
      </c>
      <c r="C171" s="21">
        <f t="shared" si="14"/>
        <v>60</v>
      </c>
      <c r="D171" s="91">
        <v>0.00036</v>
      </c>
      <c r="E171">
        <f t="shared" si="15"/>
        <v>0</v>
      </c>
      <c r="F171" s="20">
        <f t="shared" si="16"/>
        <v>0.9482199194768058</v>
      </c>
      <c r="G171" s="20">
        <f t="shared" si="17"/>
        <v>0.00034148210456929506</v>
      </c>
      <c r="H171" s="20">
        <f t="shared" si="18"/>
        <v>1.6123323920313828</v>
      </c>
      <c r="I171" s="20">
        <f t="shared" si="19"/>
        <v>0.8797570261701857</v>
      </c>
      <c r="J171" s="101">
        <f t="shared" si="20"/>
        <v>1.511500904022395</v>
      </c>
      <c r="K171" s="20"/>
    </row>
    <row r="172" spans="2:11" ht="12.75">
      <c r="B172">
        <v>162</v>
      </c>
      <c r="C172" s="21">
        <f t="shared" si="14"/>
        <v>60</v>
      </c>
      <c r="D172" s="91">
        <v>0.00036</v>
      </c>
      <c r="E172">
        <f t="shared" si="15"/>
        <v>0</v>
      </c>
      <c r="F172" s="20">
        <f t="shared" si="16"/>
        <v>0.9478785603057942</v>
      </c>
      <c r="G172" s="20">
        <f t="shared" si="17"/>
        <v>0.0003413591710116501</v>
      </c>
      <c r="H172" s="20">
        <f t="shared" si="18"/>
        <v>1.6130142096233828</v>
      </c>
      <c r="I172" s="20">
        <f t="shared" si="19"/>
        <v>0.8781672867884294</v>
      </c>
      <c r="J172" s="101">
        <f t="shared" si="20"/>
        <v>1.5115213899306026</v>
      </c>
      <c r="K172" s="20"/>
    </row>
    <row r="173" spans="2:11" ht="12.75">
      <c r="B173">
        <v>163</v>
      </c>
      <c r="C173" s="21">
        <f t="shared" si="14"/>
        <v>60</v>
      </c>
      <c r="D173" s="91">
        <v>0.00036</v>
      </c>
      <c r="E173">
        <f t="shared" si="15"/>
        <v>0</v>
      </c>
      <c r="F173" s="20">
        <f t="shared" si="16"/>
        <v>0.9475373240240841</v>
      </c>
      <c r="G173" s="20">
        <f t="shared" si="17"/>
        <v>0.00034123628171008595</v>
      </c>
      <c r="H173" s="20">
        <f t="shared" si="18"/>
        <v>1.6137071499034852</v>
      </c>
      <c r="I173" s="20">
        <f t="shared" si="19"/>
        <v>0.8765956703202857</v>
      </c>
      <c r="J173" s="101">
        <f t="shared" si="20"/>
        <v>1.511466614174274</v>
      </c>
      <c r="K173" s="20"/>
    </row>
    <row r="174" spans="2:11" ht="12.75">
      <c r="B174">
        <v>164</v>
      </c>
      <c r="C174" s="21">
        <f t="shared" si="14"/>
        <v>60</v>
      </c>
      <c r="D174" s="91">
        <v>0.00036</v>
      </c>
      <c r="E174">
        <f t="shared" si="15"/>
        <v>0</v>
      </c>
      <c r="F174" s="20">
        <f t="shared" si="16"/>
        <v>0.9471962105874354</v>
      </c>
      <c r="G174" s="20">
        <f t="shared" si="17"/>
        <v>0.0003411134366486703</v>
      </c>
      <c r="H174" s="20">
        <f t="shared" si="18"/>
        <v>1.6144109899075643</v>
      </c>
      <c r="I174" s="20">
        <f t="shared" si="19"/>
        <v>0.8750418894802698</v>
      </c>
      <c r="J174" s="101">
        <f t="shared" si="20"/>
        <v>1.5113377623578423</v>
      </c>
      <c r="K174" s="20"/>
    </row>
    <row r="175" spans="2:11" ht="12.75">
      <c r="B175">
        <v>165</v>
      </c>
      <c r="C175" s="21">
        <f t="shared" si="14"/>
        <v>60</v>
      </c>
      <c r="D175" s="91">
        <v>0.00037</v>
      </c>
      <c r="E175">
        <f t="shared" si="15"/>
        <v>0</v>
      </c>
      <c r="F175" s="20">
        <f t="shared" si="16"/>
        <v>0.9468552199516239</v>
      </c>
      <c r="G175" s="20">
        <f t="shared" si="17"/>
        <v>0.0003504625979173511</v>
      </c>
      <c r="H175" s="20">
        <f t="shared" si="18"/>
        <v>1.6151255118921837</v>
      </c>
      <c r="I175" s="20">
        <f t="shared" si="19"/>
        <v>0.8735056631826174</v>
      </c>
      <c r="J175" s="101">
        <f t="shared" si="20"/>
        <v>1.511136005094874</v>
      </c>
      <c r="K175" s="20"/>
    </row>
    <row r="176" spans="2:11" ht="12.75">
      <c r="B176">
        <v>166</v>
      </c>
      <c r="C176" s="21">
        <f t="shared" si="14"/>
        <v>60</v>
      </c>
      <c r="D176" s="91">
        <v>0.00037</v>
      </c>
      <c r="E176">
        <f t="shared" si="15"/>
        <v>0</v>
      </c>
      <c r="F176" s="20">
        <f t="shared" si="16"/>
        <v>0.9465048835202419</v>
      </c>
      <c r="G176" s="20">
        <f t="shared" si="17"/>
        <v>0.00035033643138210086</v>
      </c>
      <c r="H176" s="20">
        <f t="shared" si="18"/>
        <v>1.615850503185556</v>
      </c>
      <c r="I176" s="20">
        <f t="shared" si="19"/>
        <v>0.8719867163715093</v>
      </c>
      <c r="J176" s="101">
        <f t="shared" si="20"/>
        <v>1.510862498165253</v>
      </c>
      <c r="K176" s="20"/>
    </row>
    <row r="177" spans="2:11" ht="12.75">
      <c r="B177">
        <v>167</v>
      </c>
      <c r="C177" s="21">
        <f t="shared" si="14"/>
        <v>60</v>
      </c>
      <c r="D177" s="91">
        <v>0.00037</v>
      </c>
      <c r="E177">
        <f t="shared" si="15"/>
        <v>0</v>
      </c>
      <c r="F177" s="20">
        <f t="shared" si="16"/>
        <v>0.9461546767133394</v>
      </c>
      <c r="G177" s="20">
        <f t="shared" si="17"/>
        <v>0.0003502068069024895</v>
      </c>
      <c r="H177" s="20">
        <f t="shared" si="18"/>
        <v>1.6165857560435741</v>
      </c>
      <c r="I177" s="20">
        <f t="shared" si="19"/>
        <v>0.8704847798569277</v>
      </c>
      <c r="J177" s="101">
        <f t="shared" si="20"/>
        <v>1.5105183826724788</v>
      </c>
      <c r="K177" s="20"/>
    </row>
    <row r="178" spans="2:11" ht="12.75">
      <c r="B178">
        <v>168</v>
      </c>
      <c r="C178" s="21">
        <f t="shared" si="14"/>
        <v>60</v>
      </c>
      <c r="D178" s="91">
        <v>0.00037</v>
      </c>
      <c r="E178">
        <f t="shared" si="15"/>
        <v>0</v>
      </c>
      <c r="F178" s="20">
        <f t="shared" si="16"/>
        <v>0.9458045994829555</v>
      </c>
      <c r="G178" s="20">
        <f t="shared" si="17"/>
        <v>0.0003500772303839356</v>
      </c>
      <c r="H178" s="20">
        <f t="shared" si="18"/>
        <v>1.6173310675107102</v>
      </c>
      <c r="I178" s="20">
        <f t="shared" si="19"/>
        <v>0.8689995901559219</v>
      </c>
      <c r="J178" s="101">
        <f t="shared" si="20"/>
        <v>1.5101047852005594</v>
      </c>
      <c r="K178" s="20"/>
    </row>
    <row r="179" spans="2:11" ht="12.75">
      <c r="B179">
        <v>169</v>
      </c>
      <c r="C179" s="21">
        <f t="shared" si="14"/>
        <v>60</v>
      </c>
      <c r="D179" s="91">
        <v>0.00037</v>
      </c>
      <c r="E179">
        <f t="shared" si="15"/>
        <v>0</v>
      </c>
      <c r="F179" s="20">
        <f t="shared" si="16"/>
        <v>0.9454546517811468</v>
      </c>
      <c r="G179" s="20">
        <f t="shared" si="17"/>
        <v>0.00034994770180869355</v>
      </c>
      <c r="H179" s="20">
        <f t="shared" si="18"/>
        <v>1.618086239285591</v>
      </c>
      <c r="I179" s="20">
        <f t="shared" si="19"/>
        <v>0.8675308893390775</v>
      </c>
      <c r="J179" s="101">
        <f t="shared" si="20"/>
        <v>1.5096228179709694</v>
      </c>
      <c r="K179" s="20"/>
    </row>
    <row r="180" spans="2:11" ht="12.75">
      <c r="B180">
        <v>170</v>
      </c>
      <c r="C180" s="21">
        <f t="shared" si="14"/>
        <v>60</v>
      </c>
      <c r="D180" s="91">
        <v>0.00037</v>
      </c>
      <c r="E180">
        <f t="shared" si="15"/>
        <v>0</v>
      </c>
      <c r="F180" s="20">
        <f t="shared" si="16"/>
        <v>0.9451048335599879</v>
      </c>
      <c r="G180" s="20">
        <f t="shared" si="17"/>
        <v>0.0003498182211590243</v>
      </c>
      <c r="H180" s="20">
        <f t="shared" si="18"/>
        <v>1.6188510775910685</v>
      </c>
      <c r="I180" s="20">
        <f t="shared" si="19"/>
        <v>0.8660784248819875</v>
      </c>
      <c r="J180" s="101">
        <f t="shared" si="20"/>
        <v>1.5090735789989749</v>
      </c>
      <c r="K180" s="20"/>
    </row>
    <row r="181" spans="2:11" ht="12.75">
      <c r="B181">
        <v>171</v>
      </c>
      <c r="C181" s="21">
        <f t="shared" si="14"/>
        <v>60</v>
      </c>
      <c r="D181" s="91">
        <v>0.00037</v>
      </c>
      <c r="E181">
        <f t="shared" si="15"/>
        <v>0</v>
      </c>
      <c r="F181" s="20">
        <f t="shared" si="16"/>
        <v>0.9447551447715707</v>
      </c>
      <c r="G181" s="20">
        <f t="shared" si="17"/>
        <v>0.0003496887884171955</v>
      </c>
      <c r="H181" s="20">
        <f t="shared" si="18"/>
        <v>1.6196253930486089</v>
      </c>
      <c r="I181" s="20">
        <f t="shared" si="19"/>
        <v>0.8646419495215338</v>
      </c>
      <c r="J181" s="101">
        <f t="shared" si="20"/>
        <v>1.508458152249755</v>
      </c>
      <c r="K181" s="20"/>
    </row>
    <row r="182" spans="2:11" ht="12.75">
      <c r="B182">
        <v>172</v>
      </c>
      <c r="C182" s="21">
        <f t="shared" si="14"/>
        <v>60</v>
      </c>
      <c r="D182" s="91">
        <v>0.00037</v>
      </c>
      <c r="E182">
        <f t="shared" si="15"/>
        <v>0</v>
      </c>
      <c r="F182" s="20">
        <f t="shared" si="16"/>
        <v>0.9444055853680052</v>
      </c>
      <c r="G182" s="20">
        <f t="shared" si="17"/>
        <v>0.00034955940356548115</v>
      </c>
      <c r="H182" s="20">
        <f t="shared" si="18"/>
        <v>1.620409000556836</v>
      </c>
      <c r="I182" s="20">
        <f t="shared" si="19"/>
        <v>0.8632212211167993</v>
      </c>
      <c r="J182" s="101">
        <f t="shared" si="20"/>
        <v>1.5077776077938685</v>
      </c>
      <c r="K182" s="20"/>
    </row>
    <row r="183" spans="2:11" ht="12.75">
      <c r="B183">
        <v>173</v>
      </c>
      <c r="C183" s="21">
        <f t="shared" si="14"/>
        <v>60</v>
      </c>
      <c r="D183" s="91">
        <v>0.00037</v>
      </c>
      <c r="E183">
        <f t="shared" si="15"/>
        <v>0</v>
      </c>
      <c r="F183" s="20">
        <f t="shared" si="16"/>
        <v>0.9440561553014191</v>
      </c>
      <c r="G183" s="20">
        <f t="shared" si="17"/>
        <v>0.00034943006658616195</v>
      </c>
      <c r="H183" s="20">
        <f t="shared" si="18"/>
        <v>1.621201719174063</v>
      </c>
      <c r="I183" s="20">
        <f t="shared" si="19"/>
        <v>0.8618160025144286</v>
      </c>
      <c r="J183" s="101">
        <f t="shared" si="20"/>
        <v>1.5070330019621503</v>
      </c>
      <c r="K183" s="20"/>
    </row>
    <row r="184" spans="2:11" ht="12.75">
      <c r="B184">
        <v>174</v>
      </c>
      <c r="C184" s="21">
        <f t="shared" si="14"/>
        <v>60</v>
      </c>
      <c r="D184" s="91">
        <v>0.00037</v>
      </c>
      <c r="E184">
        <f t="shared" si="15"/>
        <v>0</v>
      </c>
      <c r="F184" s="20">
        <f t="shared" si="16"/>
        <v>0.9437068545239575</v>
      </c>
      <c r="G184" s="20">
        <f t="shared" si="17"/>
        <v>0.00034930077746152504</v>
      </c>
      <c r="H184" s="20">
        <f t="shared" si="18"/>
        <v>1.6220033720046727</v>
      </c>
      <c r="I184" s="20">
        <f t="shared" si="19"/>
        <v>0.8604260614182818</v>
      </c>
      <c r="J184" s="101">
        <f t="shared" si="20"/>
        <v>1.506225377500043</v>
      </c>
      <c r="K184" s="20"/>
    </row>
    <row r="185" spans="2:11" ht="12.75">
      <c r="B185">
        <v>175</v>
      </c>
      <c r="C185" s="21">
        <f t="shared" si="14"/>
        <v>60</v>
      </c>
      <c r="D185" s="91">
        <v>0.00037</v>
      </c>
      <c r="E185">
        <f t="shared" si="15"/>
        <v>0</v>
      </c>
      <c r="F185" s="20">
        <f t="shared" si="16"/>
        <v>0.9433576829877837</v>
      </c>
      <c r="G185" s="20">
        <f t="shared" si="17"/>
        <v>0.00034917153617386427</v>
      </c>
      <c r="H185" s="20">
        <f t="shared" si="18"/>
        <v>1.6228137860891805</v>
      </c>
      <c r="I185" s="20">
        <f t="shared" si="19"/>
        <v>0.8590511702632071</v>
      </c>
      <c r="J185" s="101">
        <f t="shared" si="20"/>
        <v>1.5053557637210577</v>
      </c>
      <c r="K185" s="20"/>
    </row>
    <row r="186" spans="2:11" ht="12.75">
      <c r="B186">
        <v>176</v>
      </c>
      <c r="C186" s="21">
        <f t="shared" si="14"/>
        <v>60</v>
      </c>
      <c r="D186" s="91">
        <v>0.00037</v>
      </c>
      <c r="E186">
        <f t="shared" si="15"/>
        <v>0</v>
      </c>
      <c r="F186" s="20">
        <f t="shared" si="16"/>
        <v>0.9430086406450782</v>
      </c>
      <c r="G186" s="20">
        <f t="shared" si="17"/>
        <v>0.00034904234270547997</v>
      </c>
      <c r="H186" s="20">
        <f t="shared" si="18"/>
        <v>1.623632792297863</v>
      </c>
      <c r="I186" s="20">
        <f t="shared" si="19"/>
        <v>0.8576911060927925</v>
      </c>
      <c r="J186" s="101">
        <f t="shared" si="20"/>
        <v>1.5044251766595478</v>
      </c>
      <c r="K186" s="20"/>
    </row>
    <row r="187" spans="2:11" ht="12.75">
      <c r="B187">
        <v>177</v>
      </c>
      <c r="C187" s="21">
        <f t="shared" si="14"/>
        <v>60</v>
      </c>
      <c r="D187" s="91">
        <v>0.00037</v>
      </c>
      <c r="E187">
        <f t="shared" si="15"/>
        <v>0</v>
      </c>
      <c r="F187" s="20">
        <f t="shared" si="16"/>
        <v>0.9426597274480395</v>
      </c>
      <c r="G187" s="20">
        <f t="shared" si="17"/>
        <v>0.0003489131970386789</v>
      </c>
      <c r="H187" s="20">
        <f t="shared" si="18"/>
        <v>1.6244602252278006</v>
      </c>
      <c r="I187" s="20">
        <f t="shared" si="19"/>
        <v>0.8563456504409398</v>
      </c>
      <c r="J187" s="101">
        <f t="shared" si="20"/>
        <v>1.503434619222614</v>
      </c>
      <c r="K187" s="20"/>
    </row>
    <row r="188" spans="2:11" ht="12.75">
      <c r="B188">
        <v>178</v>
      </c>
      <c r="C188" s="21">
        <f t="shared" si="14"/>
        <v>60</v>
      </c>
      <c r="D188" s="91">
        <v>0.00037</v>
      </c>
      <c r="E188">
        <f t="shared" si="15"/>
        <v>0</v>
      </c>
      <c r="F188" s="20">
        <f t="shared" si="16"/>
        <v>0.9423109433488838</v>
      </c>
      <c r="G188" s="20">
        <f t="shared" si="17"/>
        <v>0.0003487840991557746</v>
      </c>
      <c r="H188" s="20">
        <f t="shared" si="18"/>
        <v>1.6252959231032158</v>
      </c>
      <c r="I188" s="20">
        <f t="shared" si="19"/>
        <v>0.8550145892171261</v>
      </c>
      <c r="J188" s="101">
        <f t="shared" si="20"/>
        <v>1.5023850813410964</v>
      </c>
      <c r="K188" s="20"/>
    </row>
    <row r="189" spans="2:11" ht="12.75">
      <c r="B189">
        <v>179</v>
      </c>
      <c r="C189" s="21">
        <f t="shared" si="14"/>
        <v>60</v>
      </c>
      <c r="D189" s="91">
        <v>0.00037</v>
      </c>
      <c r="E189">
        <f t="shared" si="15"/>
        <v>0</v>
      </c>
      <c r="F189" s="20">
        <f t="shared" si="16"/>
        <v>0.9419622882998447</v>
      </c>
      <c r="G189" s="20">
        <f t="shared" si="17"/>
        <v>0.000348655049039087</v>
      </c>
      <c r="H189" s="20">
        <f t="shared" si="18"/>
        <v>1.6261397276789817</v>
      </c>
      <c r="I189" s="20">
        <f t="shared" si="19"/>
        <v>0.8536977125952172</v>
      </c>
      <c r="J189" s="101">
        <f t="shared" si="20"/>
        <v>1.5012775401196512</v>
      </c>
      <c r="K189" s="20"/>
    </row>
    <row r="190" spans="2:11" ht="12.75">
      <c r="B190">
        <v>180</v>
      </c>
      <c r="C190" s="21">
        <f t="shared" si="14"/>
        <v>60</v>
      </c>
      <c r="D190" s="91">
        <v>0.00037</v>
      </c>
      <c r="E190">
        <f t="shared" si="15"/>
        <v>0</v>
      </c>
      <c r="F190" s="20">
        <f t="shared" si="16"/>
        <v>0.9416137622531738</v>
      </c>
      <c r="G190" s="20">
        <f t="shared" si="17"/>
        <v>0.00034852604667094255</v>
      </c>
      <c r="H190" s="20">
        <f t="shared" si="18"/>
        <v>1.626991484147182</v>
      </c>
      <c r="I190" s="20">
        <f t="shared" si="19"/>
        <v>0.8523948149056986</v>
      </c>
      <c r="J190" s="101">
        <f t="shared" si="20"/>
        <v>1.5001129599857799</v>
      </c>
      <c r="K190" s="20"/>
    </row>
    <row r="191" spans="2:11" ht="12.75">
      <c r="B191">
        <v>181</v>
      </c>
      <c r="C191" s="21">
        <f t="shared" si="14"/>
        <v>60</v>
      </c>
      <c r="D191" s="91">
        <v>0.00037</v>
      </c>
      <c r="E191">
        <f t="shared" si="15"/>
        <v>0</v>
      </c>
      <c r="F191" s="20">
        <f t="shared" si="16"/>
        <v>0.9412653651611402</v>
      </c>
      <c r="G191" s="20">
        <f t="shared" si="17"/>
        <v>0.0003483970920336743</v>
      </c>
      <c r="H191" s="20">
        <f t="shared" si="18"/>
        <v>1.6278510410466158</v>
      </c>
      <c r="I191" s="20">
        <f t="shared" si="19"/>
        <v>0.8511056945312129</v>
      </c>
      <c r="J191" s="101">
        <f t="shared" si="20"/>
        <v>1.4988922928379034</v>
      </c>
      <c r="K191" s="20"/>
    </row>
    <row r="192" spans="2:11" ht="12.75">
      <c r="B192">
        <v>182</v>
      </c>
      <c r="C192" s="21">
        <f t="shared" si="14"/>
        <v>60</v>
      </c>
      <c r="D192" s="91">
        <v>0.00037</v>
      </c>
      <c r="E192">
        <f t="shared" si="15"/>
        <v>0</v>
      </c>
      <c r="F192" s="20">
        <f t="shared" si="16"/>
        <v>0.9409170969760307</v>
      </c>
      <c r="G192" s="20">
        <f t="shared" si="17"/>
        <v>0.0003482681851096219</v>
      </c>
      <c r="H192" s="20">
        <f t="shared" si="18"/>
        <v>1.628718250175133</v>
      </c>
      <c r="I192" s="20">
        <f t="shared" si="19"/>
        <v>0.8498301538052714</v>
      </c>
      <c r="J192" s="101">
        <f t="shared" si="20"/>
        <v>1.4976164781923895</v>
      </c>
      <c r="K192" s="20"/>
    </row>
    <row r="193" spans="2:11" ht="12.75">
      <c r="B193">
        <v>183</v>
      </c>
      <c r="C193" s="21">
        <f t="shared" si="14"/>
        <v>60</v>
      </c>
      <c r="D193" s="91">
        <v>0.00037</v>
      </c>
      <c r="E193">
        <f t="shared" si="15"/>
        <v>0</v>
      </c>
      <c r="F193" s="20">
        <f t="shared" si="16"/>
        <v>0.9405689576501496</v>
      </c>
      <c r="G193" s="20">
        <f t="shared" si="17"/>
        <v>0.00034813932588113135</v>
      </c>
      <c r="H193" s="20">
        <f t="shared" si="18"/>
        <v>1.6295929665047</v>
      </c>
      <c r="I193" s="20">
        <f t="shared" si="19"/>
        <v>0.8485679989140346</v>
      </c>
      <c r="J193" s="101">
        <f t="shared" si="20"/>
        <v>1.4962864433292946</v>
      </c>
      <c r="K193" s="20"/>
    </row>
    <row r="194" spans="2:11" ht="12.75">
      <c r="B194">
        <v>184</v>
      </c>
      <c r="C194" s="21">
        <f t="shared" si="14"/>
        <v>60</v>
      </c>
      <c r="D194" s="91">
        <v>0.00037</v>
      </c>
      <c r="E194">
        <f t="shared" si="15"/>
        <v>0</v>
      </c>
      <c r="F194" s="20">
        <f t="shared" si="16"/>
        <v>0.940220947135819</v>
      </c>
      <c r="G194" s="20">
        <f t="shared" si="17"/>
        <v>0.00034801051433055536</v>
      </c>
      <c r="H194" s="20">
        <f t="shared" si="18"/>
        <v>1.6304750480990966</v>
      </c>
      <c r="I194" s="20">
        <f t="shared" si="19"/>
        <v>0.8473190398010478</v>
      </c>
      <c r="J194" s="101">
        <f t="shared" si="20"/>
        <v>1.4949031034373181</v>
      </c>
      <c r="K194" s="20"/>
    </row>
    <row r="195" spans="2:11" ht="12.75">
      <c r="B195">
        <v>185</v>
      </c>
      <c r="C195" s="21">
        <f t="shared" si="14"/>
        <v>60</v>
      </c>
      <c r="D195" s="91">
        <v>0.00037</v>
      </c>
      <c r="E195">
        <f t="shared" si="15"/>
        <v>0</v>
      </c>
      <c r="F195" s="20">
        <f t="shared" si="16"/>
        <v>0.9398730653853788</v>
      </c>
      <c r="G195" s="20">
        <f t="shared" si="17"/>
        <v>0.00034788175044025304</v>
      </c>
      <c r="H195" s="20">
        <f t="shared" si="18"/>
        <v>1.6313643560341544</v>
      </c>
      <c r="I195" s="20">
        <f t="shared" si="19"/>
        <v>0.846083090074838</v>
      </c>
      <c r="J195" s="101">
        <f t="shared" si="20"/>
        <v>1.4934673617571343</v>
      </c>
      <c r="K195" s="20"/>
    </row>
    <row r="196" spans="2:11" ht="12.75">
      <c r="B196">
        <v>186</v>
      </c>
      <c r="C196" s="21">
        <f t="shared" si="14"/>
        <v>60</v>
      </c>
      <c r="D196" s="91">
        <v>0.00037</v>
      </c>
      <c r="E196">
        <f t="shared" si="15"/>
        <v>0</v>
      </c>
      <c r="F196" s="20">
        <f t="shared" si="16"/>
        <v>0.9395253123511863</v>
      </c>
      <c r="G196" s="20">
        <f t="shared" si="17"/>
        <v>0.0003477530341925902</v>
      </c>
      <c r="H196" s="20">
        <f t="shared" si="18"/>
        <v>1.6322607543204322</v>
      </c>
      <c r="I196" s="20">
        <f t="shared" si="19"/>
        <v>0.844859966919251</v>
      </c>
      <c r="J196" s="101">
        <f t="shared" si="20"/>
        <v>1.49198010972408</v>
      </c>
      <c r="K196" s="20"/>
    </row>
    <row r="197" spans="2:11" ht="12.75">
      <c r="B197">
        <v>187</v>
      </c>
      <c r="C197" s="21">
        <f t="shared" si="14"/>
        <v>60</v>
      </c>
      <c r="D197" s="91">
        <v>0.00037</v>
      </c>
      <c r="E197">
        <f t="shared" si="15"/>
        <v>0</v>
      </c>
      <c r="F197" s="20">
        <f t="shared" si="16"/>
        <v>0.9391776879856164</v>
      </c>
      <c r="G197" s="20">
        <f t="shared" si="17"/>
        <v>0.00034762436556993895</v>
      </c>
      <c r="H197" s="20">
        <f t="shared" si="18"/>
        <v>1.6331641098282572</v>
      </c>
      <c r="I197" s="20">
        <f t="shared" si="19"/>
        <v>0.8436494910064564</v>
      </c>
      <c r="J197" s="101">
        <f t="shared" si="20"/>
        <v>1.4904422271091717</v>
      </c>
      <c r="K197" s="20"/>
    </row>
    <row r="198" spans="2:11" ht="12.75">
      <c r="B198">
        <v>188</v>
      </c>
      <c r="C198" s="21">
        <f t="shared" si="14"/>
        <v>60</v>
      </c>
      <c r="D198" s="91">
        <v>0.00037</v>
      </c>
      <c r="E198">
        <f t="shared" si="15"/>
        <v>0</v>
      </c>
      <c r="F198" s="20">
        <f t="shared" si="16"/>
        <v>0.9388301922410618</v>
      </c>
      <c r="G198" s="20">
        <f t="shared" si="17"/>
        <v>0.0003474957445546781</v>
      </c>
      <c r="H198" s="20">
        <f t="shared" si="18"/>
        <v>1.6340742922150409</v>
      </c>
      <c r="I198" s="20">
        <f t="shared" si="19"/>
        <v>0.842451486412513</v>
      </c>
      <c r="J198" s="101">
        <f t="shared" si="20"/>
        <v>1.488854582159156</v>
      </c>
      <c r="K198" s="20"/>
    </row>
    <row r="199" spans="2:11" ht="12.75">
      <c r="B199">
        <v>189</v>
      </c>
      <c r="C199" s="21">
        <f t="shared" si="14"/>
        <v>60</v>
      </c>
      <c r="D199" s="91">
        <v>0.00037</v>
      </c>
      <c r="E199">
        <f t="shared" si="15"/>
        <v>0</v>
      </c>
      <c r="F199" s="20">
        <f t="shared" si="16"/>
        <v>0.9384828250699326</v>
      </c>
      <c r="G199" s="20">
        <f t="shared" si="17"/>
        <v>0.00034736717112919286</v>
      </c>
      <c r="H199" s="20">
        <f t="shared" si="18"/>
        <v>1.6349911738547838</v>
      </c>
      <c r="I199" s="20">
        <f t="shared" si="19"/>
        <v>0.8412657805354065</v>
      </c>
      <c r="J199" s="101">
        <f t="shared" si="20"/>
        <v>1.4872180317352277</v>
      </c>
      <c r="K199" s="20"/>
    </row>
    <row r="200" spans="2:11" ht="12.75">
      <c r="B200">
        <v>190</v>
      </c>
      <c r="C200" s="21">
        <f t="shared" si="14"/>
        <v>60</v>
      </c>
      <c r="D200" s="91">
        <v>0.00037</v>
      </c>
      <c r="E200">
        <f t="shared" si="15"/>
        <v>0</v>
      </c>
      <c r="F200" s="20">
        <f t="shared" si="16"/>
        <v>0.9381355864246568</v>
      </c>
      <c r="G200" s="20">
        <f t="shared" si="17"/>
        <v>0.0003472386452758751</v>
      </c>
      <c r="H200" s="20">
        <f t="shared" si="18"/>
        <v>1.6359146297697063</v>
      </c>
      <c r="I200" s="20">
        <f t="shared" si="19"/>
        <v>0.8400922040154848</v>
      </c>
      <c r="J200" s="101">
        <f t="shared" si="20"/>
        <v>1.4855334214505604</v>
      </c>
      <c r="K200" s="20"/>
    </row>
    <row r="201" spans="2:11" ht="12.75">
      <c r="B201">
        <v>191</v>
      </c>
      <c r="C201" s="21">
        <f t="shared" si="14"/>
        <v>60</v>
      </c>
      <c r="D201" s="91">
        <v>0.00037</v>
      </c>
      <c r="E201">
        <f t="shared" si="15"/>
        <v>0</v>
      </c>
      <c r="F201" s="20">
        <f t="shared" si="16"/>
        <v>0.9377884762576797</v>
      </c>
      <c r="G201" s="20">
        <f t="shared" si="17"/>
        <v>0.000347110166977123</v>
      </c>
      <c r="H201" s="20">
        <f t="shared" si="18"/>
        <v>1.636844537563916</v>
      </c>
      <c r="I201" s="20">
        <f t="shared" si="19"/>
        <v>0.8389305906581944</v>
      </c>
      <c r="J201" s="101">
        <f t="shared" si="20"/>
        <v>1.4838015858064626</v>
      </c>
      <c r="K201" s="20"/>
    </row>
    <row r="202" spans="2:11" ht="12.75">
      <c r="B202">
        <v>192</v>
      </c>
      <c r="C202" s="21">
        <f t="shared" si="14"/>
        <v>60</v>
      </c>
      <c r="D202" s="91">
        <v>0.00037</v>
      </c>
      <c r="E202">
        <f t="shared" si="15"/>
        <v>0</v>
      </c>
      <c r="F202" s="20">
        <f t="shared" si="16"/>
        <v>0.9374414945214644</v>
      </c>
      <c r="G202" s="20">
        <f t="shared" si="17"/>
        <v>0.00034698173621534146</v>
      </c>
      <c r="H202" s="20">
        <f t="shared" si="18"/>
        <v>1.637780777359054</v>
      </c>
      <c r="I202" s="20">
        <f t="shared" si="19"/>
        <v>0.837780777359054</v>
      </c>
      <c r="J202" s="101">
        <f t="shared" si="20"/>
        <v>1.482023348327317</v>
      </c>
      <c r="K202" s="20"/>
    </row>
    <row r="203" spans="2:11" ht="12.75">
      <c r="B203">
        <v>193</v>
      </c>
      <c r="C203" s="21">
        <f t="shared" si="14"/>
        <v>60</v>
      </c>
      <c r="D203" s="91">
        <v>0.00037</v>
      </c>
      <c r="E203">
        <f t="shared" si="15"/>
        <v>0</v>
      </c>
      <c r="F203" s="20">
        <f t="shared" si="16"/>
        <v>0.9370946411684915</v>
      </c>
      <c r="G203" s="20">
        <f t="shared" si="17"/>
        <v>0.00034685335297294183</v>
      </c>
      <c r="H203" s="20">
        <f t="shared" si="18"/>
        <v>1.6387232317318405</v>
      </c>
      <c r="I203" s="20">
        <f t="shared" si="19"/>
        <v>0.8366426040307763</v>
      </c>
      <c r="J203" s="101">
        <f t="shared" si="20"/>
        <v>1.480199521694217</v>
      </c>
      <c r="K203" s="20"/>
    </row>
    <row r="204" spans="2:11" ht="12.75">
      <c r="B204">
        <v>194</v>
      </c>
      <c r="C204" s="21">
        <f aca="true" t="shared" si="21" ref="C204:C250">C203*(1+$C$6/12)</f>
        <v>60</v>
      </c>
      <c r="D204" s="91">
        <v>0.00037</v>
      </c>
      <c r="E204">
        <f aca="true" t="shared" si="22" ref="E204:E250">E203</f>
        <v>0</v>
      </c>
      <c r="F204" s="20">
        <f aca="true" t="shared" si="23" ref="F204:F250">F203*(1-D203)*(1-E203)</f>
        <v>0.9367479161512592</v>
      </c>
      <c r="G204" s="20">
        <f aca="true" t="shared" si="24" ref="G204:G250">F203*D204</f>
        <v>0.00034672501723234184</v>
      </c>
      <c r="H204" s="20">
        <f aca="true" t="shared" si="25" ref="H204:H250">(LN(100/$C204)+($C$3+$G$5+POWER($C$5,2)/2)*$B204/12)/($C$5*SQRT($B204/12))</f>
        <v>1.6396717856534646</v>
      </c>
      <c r="I204" s="20">
        <f aca="true" t="shared" si="26" ref="I204:I250">H204-$C$5*SQRT($B204/12)</f>
        <v>0.8355159135324766</v>
      </c>
      <c r="J204" s="101">
        <f aca="true" t="shared" si="27" ref="J204:J250">$C204*EXP(-$C$3*$B204/12)*NORMSDIST(-I204)-100*POWER(1-$G$3,$B204)*NORMSDIST(-H204)</f>
        <v>1.4783309078772713</v>
      </c>
      <c r="K204" s="20"/>
    </row>
    <row r="205" spans="2:11" ht="12.75">
      <c r="B205">
        <v>195</v>
      </c>
      <c r="C205" s="21">
        <f t="shared" si="21"/>
        <v>60</v>
      </c>
      <c r="D205" s="91">
        <v>0.00037</v>
      </c>
      <c r="E205">
        <f t="shared" si="22"/>
        <v>0</v>
      </c>
      <c r="F205" s="20">
        <f t="shared" si="23"/>
        <v>0.9364013194222832</v>
      </c>
      <c r="G205" s="20">
        <f t="shared" si="24"/>
        <v>0.00034659672897596587</v>
      </c>
      <c r="H205" s="20">
        <f t="shared" si="25"/>
        <v>1.6406263264307475</v>
      </c>
      <c r="I205" s="20">
        <f t="shared" si="26"/>
        <v>0.8344005516008925</v>
      </c>
      <c r="J205" s="101">
        <f t="shared" si="27"/>
        <v>1.47641829826668</v>
      </c>
      <c r="K205" s="20"/>
    </row>
    <row r="206" spans="2:11" ht="12.75">
      <c r="B206">
        <v>196</v>
      </c>
      <c r="C206" s="21">
        <f t="shared" si="21"/>
        <v>60</v>
      </c>
      <c r="D206" s="91">
        <v>0.00037</v>
      </c>
      <c r="E206">
        <f t="shared" si="22"/>
        <v>0</v>
      </c>
      <c r="F206" s="20">
        <f t="shared" si="23"/>
        <v>0.936054850934097</v>
      </c>
      <c r="G206" s="20">
        <f t="shared" si="24"/>
        <v>0.0003464684881862448</v>
      </c>
      <c r="H206" s="20">
        <f t="shared" si="25"/>
        <v>1.64158674364902</v>
      </c>
      <c r="I206" s="20">
        <f t="shared" si="26"/>
        <v>0.8332963667835438</v>
      </c>
      <c r="J206" s="101">
        <f t="shared" si="27"/>
        <v>1.474462473802323</v>
      </c>
      <c r="K206" s="20"/>
    </row>
    <row r="207" spans="2:11" ht="12.75">
      <c r="B207">
        <v>197</v>
      </c>
      <c r="C207" s="21">
        <f t="shared" si="21"/>
        <v>60</v>
      </c>
      <c r="D207" s="91">
        <v>0.00037</v>
      </c>
      <c r="E207">
        <f t="shared" si="22"/>
        <v>0</v>
      </c>
      <c r="F207" s="20">
        <f t="shared" si="23"/>
        <v>0.9357085106392514</v>
      </c>
      <c r="G207" s="20">
        <f t="shared" si="24"/>
        <v>0.0003463402948456159</v>
      </c>
      <c r="H207" s="20">
        <f t="shared" si="25"/>
        <v>1.6425529291166636</v>
      </c>
      <c r="I207" s="20">
        <f t="shared" si="26"/>
        <v>0.8322032103737823</v>
      </c>
      <c r="J207" s="101">
        <f t="shared" si="27"/>
        <v>1.4724642051022383</v>
      </c>
      <c r="K207" s="20"/>
    </row>
    <row r="208" spans="2:11" ht="12.75">
      <c r="B208">
        <v>198</v>
      </c>
      <c r="C208" s="21">
        <f t="shared" si="21"/>
        <v>60</v>
      </c>
      <c r="D208" s="91">
        <v>0.00037</v>
      </c>
      <c r="E208">
        <f t="shared" si="22"/>
        <v>0</v>
      </c>
      <c r="F208" s="20">
        <f t="shared" si="23"/>
        <v>0.9353622984903149</v>
      </c>
      <c r="G208" s="20">
        <f t="shared" si="24"/>
        <v>0.00034621214893652304</v>
      </c>
      <c r="H208" s="20">
        <f t="shared" si="25"/>
        <v>1.6435247768112478</v>
      </c>
      <c r="I208" s="20">
        <f t="shared" si="26"/>
        <v>0.8311209363476516</v>
      </c>
      <c r="J208" s="101">
        <f t="shared" si="27"/>
        <v>1.4704242525896198</v>
      </c>
      <c r="K208" s="20"/>
    </row>
    <row r="209" spans="2:11" ht="12.75">
      <c r="B209">
        <v>199</v>
      </c>
      <c r="C209" s="21">
        <f t="shared" si="21"/>
        <v>60</v>
      </c>
      <c r="D209" s="91">
        <v>0.00037</v>
      </c>
      <c r="E209">
        <f t="shared" si="22"/>
        <v>0</v>
      </c>
      <c r="F209" s="20">
        <f t="shared" si="23"/>
        <v>0.9350162144398735</v>
      </c>
      <c r="G209" s="20">
        <f t="shared" si="24"/>
        <v>0.00034608405044141654</v>
      </c>
      <c r="H209" s="20">
        <f t="shared" si="25"/>
        <v>1.644502182827217</v>
      </c>
      <c r="I209" s="20">
        <f t="shared" si="26"/>
        <v>0.8300494013025093</v>
      </c>
      <c r="J209" s="101">
        <f t="shared" si="27"/>
        <v>1.4683433666185302</v>
      </c>
      <c r="K209" s="20"/>
    </row>
    <row r="210" spans="2:11" ht="12.75">
      <c r="B210">
        <v>200</v>
      </c>
      <c r="C210" s="21">
        <f t="shared" si="21"/>
        <v>60</v>
      </c>
      <c r="D210" s="91">
        <v>0.00037</v>
      </c>
      <c r="E210">
        <f t="shared" si="22"/>
        <v>0</v>
      </c>
      <c r="F210" s="20">
        <f t="shared" si="23"/>
        <v>0.9346702584405308</v>
      </c>
      <c r="G210" s="20">
        <f t="shared" si="24"/>
        <v>0.0003459559993427532</v>
      </c>
      <c r="H210" s="20">
        <f t="shared" si="25"/>
        <v>1.6454850453250756</v>
      </c>
      <c r="I210" s="20">
        <f t="shared" si="26"/>
        <v>0.8289884643973494</v>
      </c>
      <c r="J210" s="101">
        <f t="shared" si="27"/>
        <v>1.4662222875983608</v>
      </c>
      <c r="K210" s="20"/>
    </row>
    <row r="211" spans="2:11" ht="12.75">
      <c r="B211">
        <v>201</v>
      </c>
      <c r="C211" s="21">
        <f t="shared" si="21"/>
        <v>60</v>
      </c>
      <c r="D211" s="91">
        <v>0.00037</v>
      </c>
      <c r="E211">
        <f t="shared" si="22"/>
        <v>0</v>
      </c>
      <c r="F211" s="20">
        <f t="shared" si="23"/>
        <v>0.9343244304449078</v>
      </c>
      <c r="G211" s="20">
        <f t="shared" si="24"/>
        <v>0.00034582799562299637</v>
      </c>
      <c r="H211" s="20">
        <f t="shared" si="25"/>
        <v>1.6464732644820181</v>
      </c>
      <c r="I211" s="20">
        <f t="shared" si="26"/>
        <v>0.8279379872947731</v>
      </c>
      <c r="J211" s="101">
        <f t="shared" si="27"/>
        <v>1.464061746116815</v>
      </c>
      <c r="K211" s="20"/>
    </row>
    <row r="212" spans="2:11" ht="12.75">
      <c r="B212">
        <v>202</v>
      </c>
      <c r="C212" s="21">
        <f t="shared" si="21"/>
        <v>60</v>
      </c>
      <c r="D212" s="91">
        <v>0.00037</v>
      </c>
      <c r="E212">
        <f t="shared" si="22"/>
        <v>0</v>
      </c>
      <c r="F212" s="20">
        <f t="shared" si="23"/>
        <v>0.9339787304056432</v>
      </c>
      <c r="G212" s="20">
        <f t="shared" si="24"/>
        <v>0.00034570003926461586</v>
      </c>
      <c r="H212" s="20">
        <f t="shared" si="25"/>
        <v>1.6474667424439582</v>
      </c>
      <c r="I212" s="20">
        <f t="shared" si="26"/>
        <v>0.8268978341045468</v>
      </c>
      <c r="J212" s="101">
        <f t="shared" si="27"/>
        <v>1.461862463061688</v>
      </c>
      <c r="K212" s="20"/>
    </row>
    <row r="213" spans="2:11" ht="12.75">
      <c r="B213">
        <v>203</v>
      </c>
      <c r="C213" s="21">
        <f t="shared" si="21"/>
        <v>60</v>
      </c>
      <c r="D213" s="91">
        <v>0.00037</v>
      </c>
      <c r="E213">
        <f t="shared" si="22"/>
        <v>0</v>
      </c>
      <c r="F213" s="20">
        <f t="shared" si="23"/>
        <v>0.9336331582753931</v>
      </c>
      <c r="G213" s="20">
        <f t="shared" si="24"/>
        <v>0.00034557213025008794</v>
      </c>
      <c r="H213" s="20">
        <f t="shared" si="25"/>
        <v>1.6484653832789122</v>
      </c>
      <c r="I213" s="20">
        <f t="shared" si="26"/>
        <v>0.8258678713287078</v>
      </c>
      <c r="J213" s="101">
        <f t="shared" si="27"/>
        <v>1.459625149741322</v>
      </c>
      <c r="K213" s="20"/>
    </row>
    <row r="214" spans="2:11" ht="12.75">
      <c r="B214">
        <v>204</v>
      </c>
      <c r="C214" s="21">
        <f t="shared" si="21"/>
        <v>60</v>
      </c>
      <c r="D214" s="91">
        <v>0.00037</v>
      </c>
      <c r="E214">
        <f t="shared" si="22"/>
        <v>0</v>
      </c>
      <c r="F214" s="20">
        <f t="shared" si="23"/>
        <v>0.9332877140068312</v>
      </c>
      <c r="G214" s="20">
        <f t="shared" si="24"/>
        <v>0.0003454442685618954</v>
      </c>
      <c r="H214" s="20">
        <f t="shared" si="25"/>
        <v>1.649469092931689</v>
      </c>
      <c r="I214" s="20">
        <f t="shared" si="26"/>
        <v>0.824847967808157</v>
      </c>
      <c r="J214" s="101">
        <f t="shared" si="27"/>
        <v>1.4573505080035871</v>
      </c>
      <c r="K214" s="20"/>
    </row>
    <row r="215" spans="2:11" ht="12.75">
      <c r="B215">
        <v>205</v>
      </c>
      <c r="C215" s="21">
        <f t="shared" si="21"/>
        <v>60</v>
      </c>
      <c r="D215" s="91">
        <v>0.00037</v>
      </c>
      <c r="E215">
        <f t="shared" si="22"/>
        <v>0</v>
      </c>
      <c r="F215" s="20">
        <f t="shared" si="23"/>
        <v>0.9329423975526486</v>
      </c>
      <c r="G215" s="20">
        <f t="shared" si="24"/>
        <v>0.00034531645418252755</v>
      </c>
      <c r="H215" s="20">
        <f t="shared" si="25"/>
        <v>1.6504777791798482</v>
      </c>
      <c r="I215" s="20">
        <f t="shared" si="26"/>
        <v>0.8238379946706984</v>
      </c>
      <c r="J215" s="101">
        <f t="shared" si="27"/>
        <v>1.4550392303537931</v>
      </c>
      <c r="K215" s="20"/>
    </row>
    <row r="216" spans="2:11" ht="12.75">
      <c r="B216">
        <v>206</v>
      </c>
      <c r="C216" s="21">
        <f t="shared" si="21"/>
        <v>60</v>
      </c>
      <c r="D216" s="91">
        <v>0.00037</v>
      </c>
      <c r="E216">
        <f t="shared" si="22"/>
        <v>0</v>
      </c>
      <c r="F216" s="20">
        <f t="shared" si="23"/>
        <v>0.9325972088655542</v>
      </c>
      <c r="G216" s="20">
        <f t="shared" si="24"/>
        <v>0.00034518868709447996</v>
      </c>
      <c r="H216" s="20">
        <f t="shared" si="25"/>
        <v>1.6514913515908807</v>
      </c>
      <c r="I216" s="20">
        <f t="shared" si="26"/>
        <v>0.8228378252804771</v>
      </c>
      <c r="J216" s="101">
        <f t="shared" si="27"/>
        <v>1.4526920000710453</v>
      </c>
      <c r="K216" s="20"/>
    </row>
    <row r="217" spans="2:11" ht="12.75">
      <c r="B217">
        <v>207</v>
      </c>
      <c r="C217" s="21">
        <f t="shared" si="21"/>
        <v>60</v>
      </c>
      <c r="D217" s="91">
        <v>0.00037</v>
      </c>
      <c r="E217">
        <f t="shared" si="22"/>
        <v>0</v>
      </c>
      <c r="F217" s="20">
        <f t="shared" si="23"/>
        <v>0.9322521478982739</v>
      </c>
      <c r="G217" s="20">
        <f t="shared" si="24"/>
        <v>0.00034506096728025503</v>
      </c>
      <c r="H217" s="20">
        <f t="shared" si="25"/>
        <v>1.6525097214805766</v>
      </c>
      <c r="I217" s="20">
        <f t="shared" si="26"/>
        <v>0.8218473351887691</v>
      </c>
      <c r="J217" s="101">
        <f t="shared" si="27"/>
        <v>1.4503094913234116</v>
      </c>
      <c r="K217" s="20"/>
    </row>
    <row r="218" spans="2:11" ht="12.75">
      <c r="B218">
        <v>208</v>
      </c>
      <c r="C218" s="21">
        <f t="shared" si="21"/>
        <v>60</v>
      </c>
      <c r="D218" s="91">
        <v>0.00037</v>
      </c>
      <c r="E218">
        <f t="shared" si="22"/>
        <v>0</v>
      </c>
      <c r="F218" s="20">
        <f t="shared" si="23"/>
        <v>0.9319072146035516</v>
      </c>
      <c r="G218" s="20">
        <f t="shared" si="24"/>
        <v>0.00034493329472236133</v>
      </c>
      <c r="H218" s="20">
        <f t="shared" si="25"/>
        <v>1.65353280187254</v>
      </c>
      <c r="I218" s="20">
        <f t="shared" si="26"/>
        <v>0.8208664020860869</v>
      </c>
      <c r="J218" s="101">
        <f t="shared" si="27"/>
        <v>1.4478923692817984</v>
      </c>
      <c r="K218" s="20"/>
    </row>
    <row r="219" spans="2:11" ht="12.75">
      <c r="B219">
        <v>209</v>
      </c>
      <c r="C219" s="21">
        <f t="shared" si="21"/>
        <v>60</v>
      </c>
      <c r="D219" s="91">
        <v>0.00037</v>
      </c>
      <c r="E219">
        <f t="shared" si="22"/>
        <v>0</v>
      </c>
      <c r="F219" s="20">
        <f t="shared" si="23"/>
        <v>0.9315624089341483</v>
      </c>
      <c r="G219" s="20">
        <f t="shared" si="24"/>
        <v>0.0003448056694033141</v>
      </c>
      <c r="H219" s="20">
        <f t="shared" si="25"/>
        <v>1.6545605074588123</v>
      </c>
      <c r="I219" s="20">
        <f t="shared" si="26"/>
        <v>0.8198949057555514</v>
      </c>
      <c r="J219" s="101">
        <f t="shared" si="27"/>
        <v>1.4454412902324836</v>
      </c>
      <c r="K219" s="20"/>
    </row>
    <row r="220" spans="2:11" ht="12.75">
      <c r="B220">
        <v>210</v>
      </c>
      <c r="C220" s="21">
        <f t="shared" si="21"/>
        <v>60</v>
      </c>
      <c r="D220" s="91">
        <v>0.00037</v>
      </c>
      <c r="E220">
        <f t="shared" si="22"/>
        <v>0</v>
      </c>
      <c r="F220" s="20">
        <f t="shared" si="23"/>
        <v>0.9312177308428427</v>
      </c>
      <c r="G220" s="20">
        <f t="shared" si="24"/>
        <v>0.0003446780913056349</v>
      </c>
      <c r="H220" s="20">
        <f t="shared" si="25"/>
        <v>1.6555927545615752</v>
      </c>
      <c r="I220" s="20">
        <f t="shared" si="26"/>
        <v>0.8189327280274996</v>
      </c>
      <c r="J220" s="101">
        <f t="shared" si="27"/>
        <v>1.4429569016883415</v>
      </c>
      <c r="K220" s="20"/>
    </row>
    <row r="221" spans="2:11" ht="12.75">
      <c r="B221">
        <v>211</v>
      </c>
      <c r="C221" s="21">
        <f t="shared" si="21"/>
        <v>60</v>
      </c>
      <c r="D221" s="91">
        <v>0.00037</v>
      </c>
      <c r="E221">
        <f t="shared" si="22"/>
        <v>0</v>
      </c>
      <c r="F221" s="20">
        <f t="shared" si="23"/>
        <v>0.9308731802824308</v>
      </c>
      <c r="G221" s="20">
        <f t="shared" si="24"/>
        <v>0.0003445505604118518</v>
      </c>
      <c r="H221" s="20">
        <f t="shared" si="25"/>
        <v>1.6566294610958887</v>
      </c>
      <c r="I221" s="20">
        <f t="shared" si="26"/>
        <v>0.8179797527352805</v>
      </c>
      <c r="J221" s="101">
        <f t="shared" si="27"/>
        <v>1.4404398424988107</v>
      </c>
      <c r="K221" s="20"/>
    </row>
    <row r="222" spans="2:11" ht="12.75">
      <c r="B222">
        <v>212</v>
      </c>
      <c r="C222" s="21">
        <f t="shared" si="21"/>
        <v>60</v>
      </c>
      <c r="D222" s="91">
        <v>0.00037</v>
      </c>
      <c r="E222">
        <f t="shared" si="22"/>
        <v>0</v>
      </c>
      <c r="F222" s="20">
        <f t="shared" si="23"/>
        <v>0.9305287572057264</v>
      </c>
      <c r="G222" s="20">
        <f t="shared" si="24"/>
        <v>0.0003444230767044994</v>
      </c>
      <c r="H222" s="20">
        <f t="shared" si="25"/>
        <v>1.657670546533444</v>
      </c>
      <c r="I222" s="20">
        <f t="shared" si="26"/>
        <v>0.8170358656722112</v>
      </c>
      <c r="J222" s="101">
        <f t="shared" si="27"/>
        <v>1.4378907429586207</v>
      </c>
      <c r="K222" s="20"/>
    </row>
    <row r="223" spans="2:11" ht="12.75">
      <c r="B223">
        <v>213</v>
      </c>
      <c r="C223" s="21">
        <f t="shared" si="21"/>
        <v>60</v>
      </c>
      <c r="D223" s="91">
        <v>0.00037</v>
      </c>
      <c r="E223">
        <f t="shared" si="22"/>
        <v>0</v>
      </c>
      <c r="F223" s="20">
        <f t="shared" si="23"/>
        <v>0.9301844615655602</v>
      </c>
      <c r="G223" s="20">
        <f t="shared" si="24"/>
        <v>0.00034429564016611873</v>
      </c>
      <c r="H223" s="20">
        <f t="shared" si="25"/>
        <v>1.6587159318672868</v>
      </c>
      <c r="I223" s="20">
        <f t="shared" si="26"/>
        <v>0.8161009545496509</v>
      </c>
      <c r="J223" s="101">
        <f t="shared" si="27"/>
        <v>1.4353102249151997</v>
      </c>
      <c r="K223" s="20"/>
    </row>
    <row r="224" spans="2:11" ht="12.75">
      <c r="B224">
        <v>214</v>
      </c>
      <c r="C224" s="21">
        <f t="shared" si="21"/>
        <v>60</v>
      </c>
      <c r="D224" s="91">
        <v>0.00037</v>
      </c>
      <c r="E224">
        <f t="shared" si="22"/>
        <v>0</v>
      </c>
      <c r="F224" s="20">
        <f t="shared" si="23"/>
        <v>0.929840293314781</v>
      </c>
      <c r="G224" s="20">
        <f t="shared" si="24"/>
        <v>0.0003441682507792573</v>
      </c>
      <c r="H224" s="20">
        <f t="shared" si="25"/>
        <v>1.6597655395774917</v>
      </c>
      <c r="I224" s="20">
        <f t="shared" si="26"/>
        <v>0.8151749089561632</v>
      </c>
      <c r="J224" s="101">
        <f t="shared" si="27"/>
        <v>1.4326989018748049</v>
      </c>
      <c r="K224" s="20"/>
    </row>
    <row r="225" spans="2:11" ht="12.75">
      <c r="B225">
        <v>215</v>
      </c>
      <c r="C225" s="21">
        <f t="shared" si="21"/>
        <v>60</v>
      </c>
      <c r="D225" s="91">
        <v>0.00037</v>
      </c>
      <c r="E225">
        <f t="shared" si="22"/>
        <v>0</v>
      </c>
      <c r="F225" s="20">
        <f t="shared" si="23"/>
        <v>0.9294962524062546</v>
      </c>
      <c r="G225" s="20">
        <f t="shared" si="24"/>
        <v>0.00034404090852646895</v>
      </c>
      <c r="H225" s="20">
        <f t="shared" si="25"/>
        <v>1.6608192935977502</v>
      </c>
      <c r="I225" s="20">
        <f t="shared" si="26"/>
        <v>0.8142576203177305</v>
      </c>
      <c r="J225" s="101">
        <f t="shared" si="27"/>
        <v>1.4300573791074376</v>
      </c>
      <c r="K225" s="20"/>
    </row>
    <row r="226" spans="2:11" ht="12.75">
      <c r="B226">
        <v>216</v>
      </c>
      <c r="C226" s="21">
        <f t="shared" si="21"/>
        <v>60</v>
      </c>
      <c r="D226" s="91">
        <v>0.00037</v>
      </c>
      <c r="E226">
        <f t="shared" si="22"/>
        <v>0</v>
      </c>
      <c r="F226" s="20">
        <f t="shared" si="23"/>
        <v>0.9291523387928643</v>
      </c>
      <c r="G226" s="20">
        <f t="shared" si="24"/>
        <v>0.0003439136133903142</v>
      </c>
      <c r="H226" s="20">
        <f t="shared" si="25"/>
        <v>1.6618771192828476</v>
      </c>
      <c r="I226" s="20">
        <f t="shared" si="26"/>
        <v>0.8133489818589906</v>
      </c>
      <c r="J226" s="101">
        <f t="shared" si="27"/>
        <v>1.4273862537505315</v>
      </c>
      <c r="K226" s="20"/>
    </row>
    <row r="227" spans="2:11" ht="12.75">
      <c r="B227">
        <v>217</v>
      </c>
      <c r="C227" s="21">
        <f t="shared" si="21"/>
        <v>60</v>
      </c>
      <c r="D227" s="91">
        <v>0.00037</v>
      </c>
      <c r="E227">
        <f t="shared" si="22"/>
        <v>0</v>
      </c>
      <c r="F227" s="20">
        <f t="shared" si="23"/>
        <v>0.9288085524275109</v>
      </c>
      <c r="G227" s="20">
        <f t="shared" si="24"/>
        <v>0.00034378636535335977</v>
      </c>
      <c r="H227" s="20">
        <f t="shared" si="25"/>
        <v>1.662938943377002</v>
      </c>
      <c r="I227" s="20">
        <f t="shared" si="26"/>
        <v>0.8124488885654639</v>
      </c>
      <c r="J227" s="101">
        <f t="shared" si="27"/>
        <v>1.4246861149113395</v>
      </c>
      <c r="K227" s="20"/>
    </row>
    <row r="228" spans="2:11" ht="12.75">
      <c r="B228">
        <v>218</v>
      </c>
      <c r="C228" s="21">
        <f t="shared" si="21"/>
        <v>60</v>
      </c>
      <c r="D228" s="91">
        <v>0.00037</v>
      </c>
      <c r="E228">
        <f t="shared" si="22"/>
        <v>0</v>
      </c>
      <c r="F228" s="20">
        <f t="shared" si="23"/>
        <v>0.9284648932631128</v>
      </c>
      <c r="G228" s="20">
        <f t="shared" si="24"/>
        <v>0.00034365916439817905</v>
      </c>
      <c r="H228" s="20">
        <f t="shared" si="25"/>
        <v>1.6640046939830362</v>
      </c>
      <c r="I228" s="20">
        <f t="shared" si="26"/>
        <v>0.8115572371467414</v>
      </c>
      <c r="J228" s="101">
        <f t="shared" si="27"/>
        <v>1.4219575437681677</v>
      </c>
      <c r="K228" s="20"/>
    </row>
    <row r="229" spans="2:11" ht="12.75">
      <c r="B229">
        <v>219</v>
      </c>
      <c r="C229" s="21">
        <f t="shared" si="21"/>
        <v>60</v>
      </c>
      <c r="D229" s="91">
        <v>0.00037</v>
      </c>
      <c r="E229">
        <f t="shared" si="22"/>
        <v>0</v>
      </c>
      <c r="F229" s="20">
        <f t="shared" si="23"/>
        <v>0.9281213612526055</v>
      </c>
      <c r="G229" s="20">
        <f t="shared" si="24"/>
        <v>0.00034353201050735173</v>
      </c>
      <c r="H229" s="20">
        <f t="shared" si="25"/>
        <v>1.6650743005323592</v>
      </c>
      <c r="I229" s="20">
        <f t="shared" si="26"/>
        <v>0.8106739260006061</v>
      </c>
      <c r="J229" s="101">
        <f t="shared" si="27"/>
        <v>1.4192011136703333</v>
      </c>
      <c r="K229" s="20"/>
    </row>
    <row r="230" spans="2:11" ht="12.75">
      <c r="B230">
        <v>220</v>
      </c>
      <c r="C230" s="21">
        <f t="shared" si="21"/>
        <v>60</v>
      </c>
      <c r="D230" s="91">
        <v>0.00037</v>
      </c>
      <c r="E230">
        <f t="shared" si="22"/>
        <v>0</v>
      </c>
      <c r="F230" s="20">
        <f t="shared" si="23"/>
        <v>0.927777956348942</v>
      </c>
      <c r="G230" s="20">
        <f t="shared" si="24"/>
        <v>0.000343404903663464</v>
      </c>
      <c r="H230" s="20">
        <f t="shared" si="25"/>
        <v>1.666147693755731</v>
      </c>
      <c r="I230" s="20">
        <f t="shared" si="26"/>
        <v>0.8097988551780556</v>
      </c>
      <c r="J230" s="101">
        <f t="shared" si="27"/>
        <v>1.4164173902369885</v>
      </c>
      <c r="K230" s="20"/>
    </row>
    <row r="231" spans="2:11" ht="12.75">
      <c r="B231">
        <v>221</v>
      </c>
      <c r="C231" s="21">
        <f t="shared" si="21"/>
        <v>60</v>
      </c>
      <c r="D231" s="91">
        <v>0.00037</v>
      </c>
      <c r="E231">
        <f t="shared" si="22"/>
        <v>0</v>
      </c>
      <c r="F231" s="20">
        <f t="shared" si="23"/>
        <v>0.9274346785050929</v>
      </c>
      <c r="G231" s="20">
        <f t="shared" si="24"/>
        <v>0.00034327784384910855</v>
      </c>
      <c r="H231" s="20">
        <f t="shared" si="25"/>
        <v>1.6672248056547914</v>
      </c>
      <c r="I231" s="20">
        <f t="shared" si="26"/>
        <v>0.8089319263492091</v>
      </c>
      <c r="J231" s="101">
        <f t="shared" si="27"/>
        <v>1.4136069314546607</v>
      </c>
      <c r="K231" s="20"/>
    </row>
    <row r="232" spans="2:11" ht="12.75">
      <c r="B232">
        <v>222</v>
      </c>
      <c r="C232" s="21">
        <f t="shared" si="21"/>
        <v>60</v>
      </c>
      <c r="D232" s="91">
        <v>0.00037</v>
      </c>
      <c r="E232">
        <f t="shared" si="22"/>
        <v>0</v>
      </c>
      <c r="F232" s="20">
        <f t="shared" si="23"/>
        <v>0.927091527674046</v>
      </c>
      <c r="G232" s="20">
        <f t="shared" si="24"/>
        <v>0.0003431508310468844</v>
      </c>
      <c r="H232" s="20">
        <f t="shared" si="25"/>
        <v>1.6683055694743207</v>
      </c>
      <c r="I232" s="20">
        <f t="shared" si="26"/>
        <v>0.808073042770058</v>
      </c>
      <c r="J232" s="101">
        <f t="shared" si="27"/>
        <v>1.4107702877736754</v>
      </c>
      <c r="K232" s="20"/>
    </row>
    <row r="233" spans="2:11" ht="12.75">
      <c r="B233">
        <v>223</v>
      </c>
      <c r="C233" s="21">
        <f t="shared" si="21"/>
        <v>60</v>
      </c>
      <c r="D233" s="91">
        <v>0.00037</v>
      </c>
      <c r="E233">
        <f t="shared" si="22"/>
        <v>0</v>
      </c>
      <c r="F233" s="20">
        <f t="shared" si="23"/>
        <v>0.9267485038088066</v>
      </c>
      <c r="G233" s="20">
        <f t="shared" si="24"/>
        <v>0.00034302386523939703</v>
      </c>
      <c r="H233" s="20">
        <f t="shared" si="25"/>
        <v>1.6693899196752209</v>
      </c>
      <c r="I233" s="20">
        <f t="shared" si="26"/>
        <v>0.80722210925005</v>
      </c>
      <c r="J233" s="101">
        <f t="shared" si="27"/>
        <v>1.4079080022034134</v>
      </c>
      <c r="K233" s="20"/>
    </row>
    <row r="234" spans="2:11" ht="12.75">
      <c r="B234">
        <v>224</v>
      </c>
      <c r="C234" s="21">
        <f t="shared" si="21"/>
        <v>60</v>
      </c>
      <c r="D234" s="91">
        <v>0.00037</v>
      </c>
      <c r="E234">
        <f t="shared" si="22"/>
        <v>0</v>
      </c>
      <c r="F234" s="20">
        <f t="shared" si="23"/>
        <v>0.9264056068623974</v>
      </c>
      <c r="G234" s="20">
        <f t="shared" si="24"/>
        <v>0.00034289694640925845</v>
      </c>
      <c r="H234" s="20">
        <f t="shared" si="25"/>
        <v>1.6704777919081877</v>
      </c>
      <c r="I234" s="20">
        <f t="shared" si="26"/>
        <v>0.8063790321204729</v>
      </c>
      <c r="J234" s="101">
        <f t="shared" si="27"/>
        <v>1.4050206104062877</v>
      </c>
      <c r="K234" s="20"/>
    </row>
    <row r="235" spans="2:11" ht="12.75">
      <c r="B235">
        <v>225</v>
      </c>
      <c r="C235" s="21">
        <f t="shared" si="21"/>
        <v>60</v>
      </c>
      <c r="D235" s="91">
        <v>0.00037</v>
      </c>
      <c r="E235">
        <f t="shared" si="22"/>
        <v>0</v>
      </c>
      <c r="F235" s="20">
        <f t="shared" si="23"/>
        <v>0.9260628367878583</v>
      </c>
      <c r="G235" s="20">
        <f t="shared" si="24"/>
        <v>0.00034277007453908703</v>
      </c>
      <c r="H235" s="20">
        <f t="shared" si="25"/>
        <v>1.6715691229880583</v>
      </c>
      <c r="I235" s="20">
        <f t="shared" si="26"/>
        <v>0.8055437192036194</v>
      </c>
      <c r="J235" s="101">
        <f t="shared" si="27"/>
        <v>1.4021086407908165</v>
      </c>
      <c r="K235" s="20"/>
    </row>
    <row r="236" spans="2:11" ht="12.75">
      <c r="B236">
        <v>226</v>
      </c>
      <c r="C236" s="21">
        <f t="shared" si="21"/>
        <v>60</v>
      </c>
      <c r="D236" s="91">
        <v>0.00037</v>
      </c>
      <c r="E236">
        <f t="shared" si="22"/>
        <v>0</v>
      </c>
      <c r="F236" s="20">
        <f t="shared" si="23"/>
        <v>0.9257201935382467</v>
      </c>
      <c r="G236" s="20">
        <f t="shared" si="24"/>
        <v>0.0003426432496115076</v>
      </c>
      <c r="H236" s="20">
        <f t="shared" si="25"/>
        <v>1.6726638508688114</v>
      </c>
      <c r="I236" s="20">
        <f t="shared" si="26"/>
        <v>0.804716079782709</v>
      </c>
      <c r="J236" s="101">
        <f t="shared" si="27"/>
        <v>1.3991726146032062</v>
      </c>
      <c r="K236" s="20"/>
    </row>
    <row r="237" spans="2:11" ht="12.75">
      <c r="B237">
        <v>227</v>
      </c>
      <c r="C237" s="21">
        <f t="shared" si="21"/>
        <v>60</v>
      </c>
      <c r="D237" s="91">
        <v>0.00037</v>
      </c>
      <c r="E237">
        <f t="shared" si="22"/>
        <v>0</v>
      </c>
      <c r="F237" s="20">
        <f t="shared" si="23"/>
        <v>0.9253776770666376</v>
      </c>
      <c r="G237" s="20">
        <f t="shared" si="24"/>
        <v>0.00034251647160915127</v>
      </c>
      <c r="H237" s="20">
        <f t="shared" si="25"/>
        <v>1.6737619146191987</v>
      </c>
      <c r="I237" s="20">
        <f t="shared" si="26"/>
        <v>0.8038960245725394</v>
      </c>
      <c r="J237" s="101">
        <f t="shared" si="27"/>
        <v>1.3962130460181208</v>
      </c>
      <c r="K237" s="20"/>
    </row>
    <row r="238" spans="2:11" ht="12.75">
      <c r="B238">
        <v>228</v>
      </c>
      <c r="C238" s="21">
        <f t="shared" si="21"/>
        <v>60</v>
      </c>
      <c r="D238" s="91">
        <v>0.00037</v>
      </c>
      <c r="E238">
        <f t="shared" si="22"/>
        <v>0</v>
      </c>
      <c r="F238" s="20">
        <f t="shared" si="23"/>
        <v>0.9250352873261231</v>
      </c>
      <c r="G238" s="20">
        <f t="shared" si="24"/>
        <v>0.0003423897405146559</v>
      </c>
      <c r="H238" s="20">
        <f t="shared" si="25"/>
        <v>1.6748632543989985</v>
      </c>
      <c r="I238" s="20">
        <f t="shared" si="26"/>
        <v>0.8030834656908636</v>
      </c>
      <c r="J238" s="101">
        <f t="shared" si="27"/>
        <v>1.3932304422281963</v>
      </c>
      <c r="K238" s="20"/>
    </row>
    <row r="239" spans="2:11" ht="12.75">
      <c r="B239">
        <v>229</v>
      </c>
      <c r="C239" s="21">
        <f t="shared" si="21"/>
        <v>60</v>
      </c>
      <c r="D239" s="91">
        <v>0.00036</v>
      </c>
      <c r="E239">
        <f t="shared" si="22"/>
        <v>0</v>
      </c>
      <c r="F239" s="20">
        <f t="shared" si="23"/>
        <v>0.9246930242698124</v>
      </c>
      <c r="G239" s="20">
        <f t="shared" si="24"/>
        <v>0.00033301270343740434</v>
      </c>
      <c r="H239" s="20">
        <f t="shared" si="25"/>
        <v>1.6759678114358603</v>
      </c>
      <c r="I239" s="20">
        <f t="shared" si="26"/>
        <v>0.8022783166304498</v>
      </c>
      <c r="J239" s="101">
        <f t="shared" si="27"/>
        <v>1.3902253035323882</v>
      </c>
      <c r="K239" s="20"/>
    </row>
    <row r="240" spans="2:11" ht="12.75">
      <c r="B240">
        <v>230</v>
      </c>
      <c r="C240" s="21">
        <f t="shared" si="21"/>
        <v>60</v>
      </c>
      <c r="D240" s="91">
        <v>0.00036</v>
      </c>
      <c r="E240">
        <f t="shared" si="22"/>
        <v>0</v>
      </c>
      <c r="F240" s="20">
        <f t="shared" si="23"/>
        <v>0.9243601347810753</v>
      </c>
      <c r="G240" s="20">
        <f t="shared" si="24"/>
        <v>0.0003328894887371325</v>
      </c>
      <c r="H240" s="20">
        <f t="shared" si="25"/>
        <v>1.677075528002731</v>
      </c>
      <c r="I240" s="20">
        <f t="shared" si="26"/>
        <v>0.8014804922318177</v>
      </c>
      <c r="J240" s="101">
        <f t="shared" si="27"/>
        <v>1.3871981234233748</v>
      </c>
      <c r="K240" s="20"/>
    </row>
    <row r="241" spans="2:11" ht="12.75">
      <c r="B241">
        <v>231</v>
      </c>
      <c r="C241" s="21">
        <f t="shared" si="21"/>
        <v>60</v>
      </c>
      <c r="D241" s="91">
        <v>0.00036</v>
      </c>
      <c r="E241">
        <f t="shared" si="22"/>
        <v>0</v>
      </c>
      <c r="F241" s="20">
        <f t="shared" si="23"/>
        <v>0.924027365132554</v>
      </c>
      <c r="G241" s="20">
        <f t="shared" si="24"/>
        <v>0.0003327696485211871</v>
      </c>
      <c r="H241" s="20">
        <f t="shared" si="25"/>
        <v>1.6781863473958472</v>
      </c>
      <c r="I241" s="20">
        <f t="shared" si="26"/>
        <v>0.8006899086566348</v>
      </c>
      <c r="J241" s="101">
        <f t="shared" si="27"/>
        <v>1.384149388673721</v>
      </c>
      <c r="K241" s="20"/>
    </row>
    <row r="242" spans="2:11" ht="12.75">
      <c r="B242">
        <v>232</v>
      </c>
      <c r="C242" s="21">
        <f t="shared" si="21"/>
        <v>60</v>
      </c>
      <c r="D242" s="91">
        <v>0.00036</v>
      </c>
      <c r="E242">
        <f t="shared" si="22"/>
        <v>0</v>
      </c>
      <c r="F242" s="20">
        <f t="shared" si="23"/>
        <v>0.9236947152811062</v>
      </c>
      <c r="G242" s="20">
        <f t="shared" si="24"/>
        <v>0.0003326498514477195</v>
      </c>
      <c r="H242" s="20">
        <f t="shared" si="25"/>
        <v>1.6793002139132718</v>
      </c>
      <c r="I242" s="20">
        <f t="shared" si="26"/>
        <v>0.7999064833617439</v>
      </c>
      <c r="J242" s="101">
        <f t="shared" si="27"/>
        <v>1.3810795794211117</v>
      </c>
      <c r="K242" s="20"/>
    </row>
    <row r="243" spans="2:11" ht="12.75">
      <c r="B243">
        <v>233</v>
      </c>
      <c r="C243" s="21">
        <f t="shared" si="21"/>
        <v>60</v>
      </c>
      <c r="D243" s="91">
        <v>0.00036</v>
      </c>
      <c r="E243">
        <f t="shared" si="22"/>
        <v>0</v>
      </c>
      <c r="F243" s="20">
        <f t="shared" si="23"/>
        <v>0.923362185183605</v>
      </c>
      <c r="G243" s="20">
        <f t="shared" si="24"/>
        <v>0.0003325300975011983</v>
      </c>
      <c r="H243" s="20">
        <f t="shared" si="25"/>
        <v>1.6804170728339594</v>
      </c>
      <c r="I243" s="20">
        <f t="shared" si="26"/>
        <v>0.7991301350738069</v>
      </c>
      <c r="J243" s="101">
        <f t="shared" si="27"/>
        <v>1.3779891692523654</v>
      </c>
      <c r="K243" s="20"/>
    </row>
    <row r="244" spans="2:11" ht="12.75">
      <c r="B244">
        <v>234</v>
      </c>
      <c r="C244" s="21">
        <f t="shared" si="21"/>
        <v>60</v>
      </c>
      <c r="D244" s="91">
        <v>0.00036</v>
      </c>
      <c r="E244">
        <f t="shared" si="22"/>
        <v>0</v>
      </c>
      <c r="F244" s="20">
        <f t="shared" si="23"/>
        <v>0.9230297747969389</v>
      </c>
      <c r="G244" s="20">
        <f t="shared" si="24"/>
        <v>0.00033241038666609785</v>
      </c>
      <c r="H244" s="20">
        <f t="shared" si="25"/>
        <v>1.6815368703973448</v>
      </c>
      <c r="I244" s="20">
        <f t="shared" si="26"/>
        <v>0.79836078376456</v>
      </c>
      <c r="J244" s="101">
        <f t="shared" si="27"/>
        <v>1.374878625286574</v>
      </c>
      <c r="K244" s="20"/>
    </row>
    <row r="245" spans="2:11" ht="12.75">
      <c r="B245">
        <v>235</v>
      </c>
      <c r="C245" s="21">
        <f t="shared" si="21"/>
        <v>60</v>
      </c>
      <c r="D245" s="91">
        <v>0.00036</v>
      </c>
      <c r="E245">
        <f t="shared" si="22"/>
        <v>0</v>
      </c>
      <c r="F245" s="20">
        <f t="shared" si="23"/>
        <v>0.922697484078012</v>
      </c>
      <c r="G245" s="20">
        <f t="shared" si="24"/>
        <v>0.00033229071892689805</v>
      </c>
      <c r="H245" s="20">
        <f t="shared" si="25"/>
        <v>1.6826595537834255</v>
      </c>
      <c r="I245" s="20">
        <f t="shared" si="26"/>
        <v>0.7975983506266417</v>
      </c>
      <c r="J245" s="101">
        <f t="shared" si="27"/>
        <v>1.3717484082570306</v>
      </c>
      <c r="K245" s="20"/>
    </row>
    <row r="246" spans="2:11" ht="12.75">
      <c r="B246">
        <v>236</v>
      </c>
      <c r="C246" s="21">
        <f t="shared" si="21"/>
        <v>60</v>
      </c>
      <c r="D246" s="91">
        <v>0.00036</v>
      </c>
      <c r="E246">
        <f t="shared" si="22"/>
        <v>0</v>
      </c>
      <c r="F246" s="20">
        <f t="shared" si="23"/>
        <v>0.9223653129837439</v>
      </c>
      <c r="G246" s="20">
        <f t="shared" si="24"/>
        <v>0.00033217109426808436</v>
      </c>
      <c r="H246" s="20">
        <f t="shared" si="25"/>
        <v>1.6837850710933344</v>
      </c>
      <c r="I246" s="20">
        <f t="shared" si="26"/>
        <v>0.7968427580499963</v>
      </c>
      <c r="J246" s="101">
        <f t="shared" si="27"/>
        <v>1.368598972592269</v>
      </c>
      <c r="K246" s="20"/>
    </row>
    <row r="247" spans="2:11" ht="12.75">
      <c r="B247">
        <v>237</v>
      </c>
      <c r="C247" s="21">
        <f t="shared" si="21"/>
        <v>60</v>
      </c>
      <c r="D247" s="91">
        <v>0.00036</v>
      </c>
      <c r="E247">
        <f t="shared" si="22"/>
        <v>0</v>
      </c>
      <c r="F247" s="20">
        <f t="shared" si="23"/>
        <v>0.9220332614710698</v>
      </c>
      <c r="G247" s="20">
        <f t="shared" si="24"/>
        <v>0.00033205151267414785</v>
      </c>
      <c r="H247" s="20">
        <f t="shared" si="25"/>
        <v>1.684913371330385</v>
      </c>
      <c r="I247" s="20">
        <f t="shared" si="26"/>
        <v>0.7960939295988261</v>
      </c>
      <c r="J247" s="101">
        <f t="shared" si="27"/>
        <v>1.3654307664959826</v>
      </c>
      <c r="K247" s="20"/>
    </row>
    <row r="248" spans="2:11" ht="12.75">
      <c r="B248">
        <v>238</v>
      </c>
      <c r="C248" s="21">
        <f t="shared" si="21"/>
        <v>60</v>
      </c>
      <c r="D248" s="91">
        <v>0.00036</v>
      </c>
      <c r="E248">
        <f t="shared" si="22"/>
        <v>0</v>
      </c>
      <c r="F248" s="20">
        <f t="shared" si="23"/>
        <v>0.9217013294969402</v>
      </c>
      <c r="G248" s="20">
        <f t="shared" si="24"/>
        <v>0.00033193197412958515</v>
      </c>
      <c r="H248" s="20">
        <f t="shared" si="25"/>
        <v>1.6860444043815772</v>
      </c>
      <c r="I248" s="20">
        <f t="shared" si="26"/>
        <v>0.7953517899890847</v>
      </c>
      <c r="J248" s="101">
        <f t="shared" si="27"/>
        <v>1.3622442320260486</v>
      </c>
      <c r="K248" s="20"/>
    </row>
    <row r="249" spans="2:11" ht="12.75">
      <c r="B249">
        <v>239</v>
      </c>
      <c r="C249" s="21">
        <f t="shared" si="21"/>
        <v>60</v>
      </c>
      <c r="D249" s="91">
        <v>0.00036</v>
      </c>
      <c r="E249">
        <f t="shared" si="22"/>
        <v>0</v>
      </c>
      <c r="F249" s="20">
        <f t="shared" si="23"/>
        <v>0.9213695170183213</v>
      </c>
      <c r="G249" s="20">
        <f t="shared" si="24"/>
        <v>0.0003318124786188985</v>
      </c>
      <c r="H249" s="20">
        <f t="shared" si="25"/>
        <v>1.6871781209995487</v>
      </c>
      <c r="I249" s="20">
        <f t="shared" si="26"/>
        <v>0.7946162650664897</v>
      </c>
      <c r="J249" s="101">
        <f t="shared" si="27"/>
        <v>1.3590398051723955</v>
      </c>
      <c r="K249" s="20"/>
    </row>
    <row r="250" spans="2:11" ht="12.75">
      <c r="B250">
        <v>240</v>
      </c>
      <c r="C250" s="21">
        <f t="shared" si="21"/>
        <v>60</v>
      </c>
      <c r="D250" s="91">
        <v>0.00036</v>
      </c>
      <c r="E250">
        <f t="shared" si="22"/>
        <v>0</v>
      </c>
      <c r="F250" s="20">
        <f t="shared" si="23"/>
        <v>0.9210378239921947</v>
      </c>
      <c r="G250" s="20">
        <f t="shared" si="24"/>
        <v>0.00033169302612659566</v>
      </c>
      <c r="H250" s="20">
        <f t="shared" si="25"/>
        <v>1.6883144727849604</v>
      </c>
      <c r="I250" s="20">
        <f t="shared" si="26"/>
        <v>0.7938872817850444</v>
      </c>
      <c r="J250" s="101">
        <f t="shared" si="27"/>
        <v>1.3558179159341077</v>
      </c>
      <c r="K250" s="2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/>
  <dimension ref="A1:H281"/>
  <sheetViews>
    <sheetView showGridLines="0" workbookViewId="0" topLeftCell="A1">
      <selection activeCell="B2" sqref="B2"/>
    </sheetView>
  </sheetViews>
  <sheetFormatPr defaultColWidth="9.33203125" defaultRowHeight="12.75"/>
  <cols>
    <col min="1" max="1" width="2.66015625" style="0" customWidth="1"/>
    <col min="2" max="2" width="21.33203125" style="0" bestFit="1" customWidth="1"/>
    <col min="3" max="3" width="11.33203125" style="0" bestFit="1" customWidth="1"/>
    <col min="4" max="4" width="11.16015625" style="0" bestFit="1" customWidth="1"/>
    <col min="5" max="5" width="13.33203125" style="0" bestFit="1" customWidth="1"/>
    <col min="9" max="9" width="12.83203125" style="0" bestFit="1" customWidth="1"/>
  </cols>
  <sheetData>
    <row r="1" ht="12.75">
      <c r="A1" s="30" t="s">
        <v>91</v>
      </c>
    </row>
    <row r="2" ht="13.5" thickBot="1"/>
    <row r="3" spans="2:3" ht="12.75">
      <c r="B3" s="92" t="s">
        <v>81</v>
      </c>
      <c r="C3" s="93">
        <v>2</v>
      </c>
    </row>
    <row r="4" spans="2:3" ht="12.75">
      <c r="B4" s="94" t="s">
        <v>82</v>
      </c>
      <c r="C4" s="95">
        <v>12</v>
      </c>
    </row>
    <row r="5" spans="2:3" ht="12.75">
      <c r="B5" s="94" t="s">
        <v>83</v>
      </c>
      <c r="C5" s="95">
        <v>22</v>
      </c>
    </row>
    <row r="6" spans="2:3" ht="12.75">
      <c r="B6" s="94" t="s">
        <v>84</v>
      </c>
      <c r="C6" s="95">
        <v>100</v>
      </c>
    </row>
    <row r="7" spans="2:3" ht="12.75">
      <c r="B7" s="94" t="s">
        <v>6</v>
      </c>
      <c r="C7" s="103">
        <v>0.03</v>
      </c>
    </row>
    <row r="8" spans="2:3" ht="12.75">
      <c r="B8" s="94" t="s">
        <v>44</v>
      </c>
      <c r="C8" s="95">
        <v>120</v>
      </c>
    </row>
    <row r="9" spans="2:3" ht="12.75">
      <c r="B9" s="94" t="s">
        <v>85</v>
      </c>
      <c r="C9" s="103">
        <v>0.06</v>
      </c>
    </row>
    <row r="10" spans="2:3" ht="13.5" thickBot="1">
      <c r="B10" s="96" t="s">
        <v>86</v>
      </c>
      <c r="C10" s="104">
        <v>0.2</v>
      </c>
    </row>
    <row r="11" spans="5:7" ht="12.75">
      <c r="E11" s="106" t="s">
        <v>88</v>
      </c>
      <c r="F11" s="16"/>
      <c r="G11" s="108">
        <f>F41*H41+F161*H161+F281*H281</f>
        <v>20.158726134398552</v>
      </c>
    </row>
    <row r="12" spans="5:7" ht="12.75">
      <c r="E12" s="27" t="s">
        <v>90</v>
      </c>
      <c r="F12" s="28"/>
      <c r="G12" s="109">
        <f>SUMPRODUCT(G18:G281,H18:H281)</f>
        <v>0.405296470903859</v>
      </c>
    </row>
    <row r="13" spans="2:7" ht="13.5" thickBot="1">
      <c r="B13" s="24" t="s">
        <v>87</v>
      </c>
      <c r="C13" s="105">
        <f>gblackscholes("p",(1-C7)^(C4-C3),1,C4-C3,C9,C9,C10)</f>
        <v>0.0816855642582387</v>
      </c>
      <c r="E13" s="107" t="s">
        <v>17</v>
      </c>
      <c r="F13" s="60"/>
      <c r="G13" s="110">
        <f>SUM(G11:G12)</f>
        <v>20.564022605302412</v>
      </c>
    </row>
    <row r="14" ht="12.75">
      <c r="H14" s="102"/>
    </row>
    <row r="16" spans="2:8" ht="12.75">
      <c r="B16" s="55" t="s">
        <v>46</v>
      </c>
      <c r="C16" s="55" t="s">
        <v>75</v>
      </c>
      <c r="D16" s="55" t="s">
        <v>72</v>
      </c>
      <c r="E16" s="55" t="s">
        <v>73</v>
      </c>
      <c r="F16" s="55" t="s">
        <v>51</v>
      </c>
      <c r="G16" s="55" t="s">
        <v>74</v>
      </c>
      <c r="H16" s="55" t="s">
        <v>89</v>
      </c>
    </row>
    <row r="17" spans="2:7" ht="12.75">
      <c r="B17">
        <v>0</v>
      </c>
      <c r="C17" s="21">
        <f>C8</f>
        <v>120</v>
      </c>
      <c r="D17" s="91">
        <v>0.00029</v>
      </c>
      <c r="E17">
        <v>0.00667</v>
      </c>
      <c r="F17" s="20">
        <v>1</v>
      </c>
      <c r="G17" s="20"/>
    </row>
    <row r="18" spans="2:8" ht="12.75">
      <c r="B18">
        <v>1</v>
      </c>
      <c r="C18" s="21">
        <f>C17</f>
        <v>120</v>
      </c>
      <c r="D18" s="91">
        <v>0.00029</v>
      </c>
      <c r="E18">
        <f>E17</f>
        <v>0.00667</v>
      </c>
      <c r="F18" s="20">
        <f>F17*(1-D17)*(1-E17)</f>
        <v>0.9930419343</v>
      </c>
      <c r="G18" s="20">
        <f>F17*D18</f>
        <v>0.00029</v>
      </c>
      <c r="H18" s="21">
        <f aca="true" t="shared" si="0" ref="H18:H41">gblackscholes("p",$C$6*(1-$C$7)^(B18/12),$C$8,B18/12,$C$9,$C$9,$C$10)</f>
        <v>19.65659382988638</v>
      </c>
    </row>
    <row r="19" spans="2:8" ht="12.75">
      <c r="B19">
        <v>2</v>
      </c>
      <c r="C19" s="21">
        <f aca="true" t="shared" si="1" ref="C19:C82">C18</f>
        <v>120</v>
      </c>
      <c r="D19" s="91">
        <v>0.00029</v>
      </c>
      <c r="E19">
        <f aca="true" t="shared" si="2" ref="E19:E82">E18</f>
        <v>0.00667</v>
      </c>
      <c r="F19" s="20">
        <f aca="true" t="shared" si="3" ref="F19:F82">F18*(1-D18)*(1-E18)</f>
        <v>0.9861322832782855</v>
      </c>
      <c r="G19" s="20">
        <f aca="true" t="shared" si="4" ref="G19:G82">F18*D19</f>
        <v>0.00028798216094699997</v>
      </c>
      <c r="H19" s="21">
        <f t="shared" si="0"/>
        <v>19.359190393714655</v>
      </c>
    </row>
    <row r="20" spans="2:8" ht="12.75">
      <c r="B20">
        <v>3</v>
      </c>
      <c r="C20" s="21">
        <f t="shared" si="1"/>
        <v>120</v>
      </c>
      <c r="D20" s="91">
        <v>0.00029</v>
      </c>
      <c r="E20">
        <f t="shared" si="2"/>
        <v>0.00667</v>
      </c>
      <c r="F20" s="20">
        <f t="shared" si="3"/>
        <v>0.9792707100623442</v>
      </c>
      <c r="G20" s="20">
        <f t="shared" si="4"/>
        <v>0.0002859783621507028</v>
      </c>
      <c r="H20" s="21">
        <f t="shared" si="0"/>
        <v>19.147317554126676</v>
      </c>
    </row>
    <row r="21" spans="2:8" ht="12.75">
      <c r="B21">
        <v>4</v>
      </c>
      <c r="C21" s="21">
        <f t="shared" si="1"/>
        <v>120</v>
      </c>
      <c r="D21" s="91">
        <v>0.00029</v>
      </c>
      <c r="E21">
        <f t="shared" si="2"/>
        <v>0.00667</v>
      </c>
      <c r="F21" s="20">
        <f t="shared" si="3"/>
        <v>0.9724568801236448</v>
      </c>
      <c r="G21" s="20">
        <f t="shared" si="4"/>
        <v>0.00028398850591807983</v>
      </c>
      <c r="H21" s="21">
        <f t="shared" si="0"/>
        <v>19.00402416218869</v>
      </c>
    </row>
    <row r="22" spans="2:8" ht="12.75">
      <c r="B22">
        <v>5</v>
      </c>
      <c r="C22" s="21">
        <f t="shared" si="1"/>
        <v>120</v>
      </c>
      <c r="D22" s="91">
        <v>0.00029</v>
      </c>
      <c r="E22">
        <f t="shared" si="2"/>
        <v>0.00667</v>
      </c>
      <c r="F22" s="20">
        <f t="shared" si="3"/>
        <v>0.9656904612613275</v>
      </c>
      <c r="G22" s="20">
        <f t="shared" si="4"/>
        <v>0.000282012495235857</v>
      </c>
      <c r="H22" s="21">
        <f t="shared" si="0"/>
        <v>18.906880030237943</v>
      </c>
    </row>
    <row r="23" spans="2:8" ht="12.75">
      <c r="B23">
        <v>6</v>
      </c>
      <c r="C23" s="21">
        <f t="shared" si="1"/>
        <v>120</v>
      </c>
      <c r="D23" s="91">
        <v>0.00029</v>
      </c>
      <c r="E23">
        <f t="shared" si="2"/>
        <v>0.00667</v>
      </c>
      <c r="F23" s="20">
        <f t="shared" si="3"/>
        <v>0.958971123586008</v>
      </c>
      <c r="G23" s="20">
        <f t="shared" si="4"/>
        <v>0.000280050233765785</v>
      </c>
      <c r="H23" s="21">
        <f t="shared" si="0"/>
        <v>18.84000806329014</v>
      </c>
    </row>
    <row r="24" spans="2:8" ht="12.75">
      <c r="B24">
        <v>7</v>
      </c>
      <c r="C24" s="21">
        <f t="shared" si="1"/>
        <v>120</v>
      </c>
      <c r="D24" s="91">
        <v>0.00029</v>
      </c>
      <c r="E24">
        <f t="shared" si="2"/>
        <v>0.00667</v>
      </c>
      <c r="F24" s="20">
        <f t="shared" si="3"/>
        <v>0.9522985395036938</v>
      </c>
      <c r="G24" s="20">
        <f t="shared" si="4"/>
        <v>0.0002781016258399423</v>
      </c>
      <c r="H24" s="21">
        <f t="shared" si="0"/>
        <v>18.793054171362375</v>
      </c>
    </row>
    <row r="25" spans="2:8" ht="12.75">
      <c r="B25">
        <v>8</v>
      </c>
      <c r="C25" s="21">
        <f t="shared" si="1"/>
        <v>120</v>
      </c>
      <c r="D25" s="91">
        <v>0.00029</v>
      </c>
      <c r="E25">
        <f t="shared" si="2"/>
        <v>0.00667</v>
      </c>
      <c r="F25" s="20">
        <f t="shared" si="3"/>
        <v>0.9456723836998131</v>
      </c>
      <c r="G25" s="20">
        <f t="shared" si="4"/>
        <v>0.0002761665764560712</v>
      </c>
      <c r="H25" s="21">
        <f t="shared" si="0"/>
        <v>18.75927059790203</v>
      </c>
    </row>
    <row r="26" spans="2:8" ht="12.75">
      <c r="B26">
        <v>9</v>
      </c>
      <c r="C26" s="21">
        <f t="shared" si="1"/>
        <v>120</v>
      </c>
      <c r="D26" s="91">
        <v>0.00029</v>
      </c>
      <c r="E26">
        <f t="shared" si="2"/>
        <v>0.00667</v>
      </c>
      <c r="F26" s="20">
        <f t="shared" si="3"/>
        <v>0.9390923331233543</v>
      </c>
      <c r="G26" s="20">
        <f t="shared" si="4"/>
        <v>0.0002742449912729458</v>
      </c>
      <c r="H26" s="21">
        <f t="shared" si="0"/>
        <v>18.734183439151277</v>
      </c>
    </row>
    <row r="27" spans="2:8" ht="12.75">
      <c r="B27">
        <v>10</v>
      </c>
      <c r="C27" s="21">
        <f t="shared" si="1"/>
        <v>120</v>
      </c>
      <c r="D27" s="91">
        <v>0.00029</v>
      </c>
      <c r="E27">
        <f t="shared" si="2"/>
        <v>0.00667</v>
      </c>
      <c r="F27" s="20">
        <f t="shared" si="3"/>
        <v>0.9325580669711158</v>
      </c>
      <c r="G27" s="20">
        <f t="shared" si="4"/>
        <v>0.0002723367766057727</v>
      </c>
      <c r="H27" s="21">
        <f t="shared" si="0"/>
        <v>18.71476657701225</v>
      </c>
    </row>
    <row r="28" spans="2:8" ht="12.75">
      <c r="B28">
        <v>11</v>
      </c>
      <c r="C28" s="21">
        <f t="shared" si="1"/>
        <v>120</v>
      </c>
      <c r="D28" s="91">
        <v>0.00029</v>
      </c>
      <c r="E28">
        <f t="shared" si="2"/>
        <v>0.00667</v>
      </c>
      <c r="F28" s="20">
        <f t="shared" si="3"/>
        <v>0.9260692666720658</v>
      </c>
      <c r="G28" s="20">
        <f t="shared" si="4"/>
        <v>0.0002704418394216236</v>
      </c>
      <c r="H28" s="21">
        <f t="shared" si="0"/>
        <v>18.69893525268188</v>
      </c>
    </row>
    <row r="29" spans="2:8" ht="12.75">
      <c r="B29">
        <v>12</v>
      </c>
      <c r="C29" s="21">
        <f t="shared" si="1"/>
        <v>120</v>
      </c>
      <c r="D29" s="91">
        <v>0.00029</v>
      </c>
      <c r="E29">
        <f t="shared" si="2"/>
        <v>0.00667</v>
      </c>
      <c r="F29" s="20">
        <f t="shared" si="3"/>
        <v>0.9196256158718108</v>
      </c>
      <c r="G29" s="20">
        <f t="shared" si="4"/>
        <v>0.00026856008733489907</v>
      </c>
      <c r="H29" s="21">
        <f t="shared" si="0"/>
        <v>18.68523089616981</v>
      </c>
    </row>
    <row r="30" spans="2:8" ht="12.75">
      <c r="B30">
        <v>13</v>
      </c>
      <c r="C30" s="21">
        <f t="shared" si="1"/>
        <v>120</v>
      </c>
      <c r="D30" s="91">
        <v>0.00029</v>
      </c>
      <c r="E30">
        <f t="shared" si="2"/>
        <v>0.00667</v>
      </c>
      <c r="F30" s="20">
        <f t="shared" si="3"/>
        <v>0.9132268004171719</v>
      </c>
      <c r="G30" s="20">
        <f t="shared" si="4"/>
        <v>0.00026669142860282516</v>
      </c>
      <c r="H30" s="21">
        <f t="shared" si="0"/>
        <v>18.672620583418965</v>
      </c>
    </row>
    <row r="31" spans="2:8" ht="12.75">
      <c r="B31">
        <v>14</v>
      </c>
      <c r="C31" s="21">
        <f t="shared" si="1"/>
        <v>120</v>
      </c>
      <c r="D31" s="91">
        <v>0.0003</v>
      </c>
      <c r="E31">
        <f t="shared" si="2"/>
        <v>0.00667</v>
      </c>
      <c r="F31" s="20">
        <f t="shared" si="3"/>
        <v>0.9068725083408684</v>
      </c>
      <c r="G31" s="20">
        <f t="shared" si="4"/>
        <v>0.00027396804012515155</v>
      </c>
      <c r="H31" s="21">
        <f t="shared" si="0"/>
        <v>18.660366429418215</v>
      </c>
    </row>
    <row r="32" spans="2:8" ht="12.75">
      <c r="B32">
        <v>15</v>
      </c>
      <c r="C32" s="21">
        <f t="shared" si="1"/>
        <v>120</v>
      </c>
      <c r="D32" s="91">
        <v>0.0003</v>
      </c>
      <c r="E32">
        <f t="shared" si="2"/>
        <v>0.00667</v>
      </c>
      <c r="F32" s="20">
        <f t="shared" si="3"/>
        <v>0.9005534216096218</v>
      </c>
      <c r="G32" s="20">
        <f t="shared" si="4"/>
        <v>0.0002720617525022605</v>
      </c>
      <c r="H32" s="21">
        <f t="shared" si="0"/>
        <v>18.647938618759245</v>
      </c>
    </row>
    <row r="33" spans="2:8" ht="12.75">
      <c r="B33">
        <v>16</v>
      </c>
      <c r="C33" s="21">
        <f t="shared" si="1"/>
        <v>120</v>
      </c>
      <c r="D33" s="91">
        <v>0.0003</v>
      </c>
      <c r="E33">
        <f t="shared" si="2"/>
        <v>0.00667</v>
      </c>
      <c r="F33" s="20">
        <f t="shared" si="3"/>
        <v>0.8942783662683994</v>
      </c>
      <c r="G33" s="20">
        <f t="shared" si="4"/>
        <v>0.00027016602648288654</v>
      </c>
      <c r="H33" s="21">
        <f t="shared" si="0"/>
        <v>18.63495629751539</v>
      </c>
    </row>
    <row r="34" spans="2:8" ht="12.75">
      <c r="B34">
        <v>17</v>
      </c>
      <c r="C34" s="21">
        <f t="shared" si="1"/>
        <v>120</v>
      </c>
      <c r="D34" s="91">
        <v>0.0003</v>
      </c>
      <c r="E34">
        <f t="shared" si="2"/>
        <v>0.00667</v>
      </c>
      <c r="F34" s="20">
        <f t="shared" si="3"/>
        <v>0.8880470355065196</v>
      </c>
      <c r="G34" s="20">
        <f t="shared" si="4"/>
        <v>0.0002682835098805198</v>
      </c>
      <c r="H34" s="21">
        <f t="shared" si="0"/>
        <v>18.62114664946243</v>
      </c>
    </row>
    <row r="35" spans="2:8" ht="12.75">
      <c r="B35">
        <v>18</v>
      </c>
      <c r="C35" s="21">
        <f t="shared" si="1"/>
        <v>120</v>
      </c>
      <c r="D35" s="91">
        <v>0.0003</v>
      </c>
      <c r="E35">
        <f t="shared" si="2"/>
        <v>0.00667</v>
      </c>
      <c r="F35" s="20">
        <f t="shared" si="3"/>
        <v>0.8818591246511572</v>
      </c>
      <c r="G35" s="20">
        <f t="shared" si="4"/>
        <v>0.0002664141106519559</v>
      </c>
      <c r="H35" s="21">
        <f t="shared" si="0"/>
        <v>18.606316086053216</v>
      </c>
    </row>
    <row r="36" spans="2:8" ht="12.75">
      <c r="B36">
        <v>19</v>
      </c>
      <c r="C36" s="21">
        <f t="shared" si="1"/>
        <v>120</v>
      </c>
      <c r="D36" s="91">
        <v>0.0003</v>
      </c>
      <c r="E36">
        <f t="shared" si="2"/>
        <v>0.00667</v>
      </c>
      <c r="F36" s="20">
        <f t="shared" si="3"/>
        <v>0.8757143311524471</v>
      </c>
      <c r="G36" s="20">
        <f t="shared" si="4"/>
        <v>0.00026455773739534716</v>
      </c>
      <c r="H36" s="21">
        <f t="shared" si="0"/>
        <v>18.590329659141908</v>
      </c>
    </row>
    <row r="37" spans="2:8" ht="12.75">
      <c r="B37">
        <v>20</v>
      </c>
      <c r="C37" s="21">
        <f t="shared" si="1"/>
        <v>120</v>
      </c>
      <c r="D37" s="91">
        <v>0.0003</v>
      </c>
      <c r="E37">
        <f t="shared" si="2"/>
        <v>0.00667</v>
      </c>
      <c r="F37" s="20">
        <f t="shared" si="3"/>
        <v>0.8696123545686913</v>
      </c>
      <c r="G37" s="20">
        <f t="shared" si="4"/>
        <v>0.0002627142993457341</v>
      </c>
      <c r="H37" s="21">
        <f t="shared" si="0"/>
        <v>18.573096151764485</v>
      </c>
    </row>
    <row r="38" spans="2:8" ht="12.75">
      <c r="B38">
        <v>21</v>
      </c>
      <c r="C38" s="21">
        <f t="shared" si="1"/>
        <v>120</v>
      </c>
      <c r="D38" s="91">
        <v>0.0003</v>
      </c>
      <c r="E38">
        <f t="shared" si="2"/>
        <v>0.00667</v>
      </c>
      <c r="F38" s="20">
        <f t="shared" si="3"/>
        <v>0.8635528965516691</v>
      </c>
      <c r="G38" s="20">
        <f t="shared" si="4"/>
        <v>0.0002608837063706074</v>
      </c>
      <c r="H38" s="21">
        <f t="shared" si="0"/>
        <v>18.55455715145118</v>
      </c>
    </row>
    <row r="39" spans="2:8" ht="12.75">
      <c r="B39">
        <v>22</v>
      </c>
      <c r="C39" s="21">
        <f t="shared" si="1"/>
        <v>120</v>
      </c>
      <c r="D39" s="91">
        <v>0.0003</v>
      </c>
      <c r="E39">
        <f t="shared" si="2"/>
        <v>0.00667</v>
      </c>
      <c r="F39" s="20">
        <f t="shared" si="3"/>
        <v>0.85753566083205</v>
      </c>
      <c r="G39" s="20">
        <f t="shared" si="4"/>
        <v>0.0002590658689655007</v>
      </c>
      <c r="H39" s="21">
        <f t="shared" si="0"/>
        <v>18.534678956778613</v>
      </c>
    </row>
    <row r="40" spans="2:8" ht="12.75">
      <c r="B40">
        <v>23</v>
      </c>
      <c r="C40" s="21">
        <f t="shared" si="1"/>
        <v>120</v>
      </c>
      <c r="D40" s="91">
        <v>0.0003</v>
      </c>
      <c r="E40">
        <f t="shared" si="2"/>
        <v>0.00667</v>
      </c>
      <c r="F40" s="20">
        <f t="shared" si="3"/>
        <v>0.851560353204908</v>
      </c>
      <c r="G40" s="20">
        <f t="shared" si="4"/>
        <v>0.00025726069824961496</v>
      </c>
      <c r="H40" s="21">
        <f t="shared" si="0"/>
        <v>18.513446525734192</v>
      </c>
    </row>
    <row r="41" spans="2:8" ht="12.75">
      <c r="B41">
        <v>24</v>
      </c>
      <c r="C41" s="21">
        <f t="shared" si="1"/>
        <v>120</v>
      </c>
      <c r="D41" s="91">
        <v>0.0003</v>
      </c>
      <c r="E41">
        <f t="shared" si="2"/>
        <v>0.00667</v>
      </c>
      <c r="F41" s="20">
        <f t="shared" si="3"/>
        <v>0.8456266815153366</v>
      </c>
      <c r="G41" s="20">
        <f t="shared" si="4"/>
        <v>0.00025546810596147236</v>
      </c>
      <c r="H41" s="21">
        <f t="shared" si="0"/>
        <v>18.49085891293433</v>
      </c>
    </row>
    <row r="42" spans="2:8" ht="12.75">
      <c r="B42">
        <v>25</v>
      </c>
      <c r="C42" s="21">
        <f t="shared" si="1"/>
        <v>120</v>
      </c>
      <c r="D42" s="91">
        <v>0.0003</v>
      </c>
      <c r="E42">
        <f t="shared" si="2"/>
        <v>0.00667</v>
      </c>
      <c r="F42" s="20">
        <f t="shared" si="3"/>
        <v>0.8397343556441644</v>
      </c>
      <c r="G42" s="20">
        <f t="shared" si="4"/>
        <v>0.000253688004454601</v>
      </c>
      <c r="H42" s="21">
        <f aca="true" t="shared" si="5" ref="H42:H105">($C$6*(1-$C$7)^$C$3+gblackscholes("p",$C$6*(1-$C$7)^$C$3,$C$8,$C$3,$C$9,$C$9,$C$10))*gblackscholes("p",(1-$C$7)^(B42/12-$C$3),1,B42/12-$C$3,$C$9,$C$9,$C$10)</f>
        <v>2.4472572413614158</v>
      </c>
    </row>
    <row r="43" spans="2:8" ht="12.75">
      <c r="B43">
        <v>26</v>
      </c>
      <c r="C43" s="21">
        <f t="shared" si="1"/>
        <v>120</v>
      </c>
      <c r="D43" s="91">
        <v>0.0003</v>
      </c>
      <c r="E43">
        <f t="shared" si="2"/>
        <v>0.00667</v>
      </c>
      <c r="F43" s="20">
        <f t="shared" si="3"/>
        <v>0.8338830874937704</v>
      </c>
      <c r="G43" s="20">
        <f t="shared" si="4"/>
        <v>0.0002519203066932493</v>
      </c>
      <c r="H43" s="21">
        <f t="shared" si="5"/>
        <v>3.3701615001994396</v>
      </c>
    </row>
    <row r="44" spans="2:8" ht="12.75">
      <c r="B44">
        <v>27</v>
      </c>
      <c r="C44" s="21">
        <f t="shared" si="1"/>
        <v>120</v>
      </c>
      <c r="D44" s="91">
        <v>0.0003</v>
      </c>
      <c r="E44">
        <f t="shared" si="2"/>
        <v>0.00667</v>
      </c>
      <c r="F44" s="20">
        <f t="shared" si="3"/>
        <v>0.828072590973997</v>
      </c>
      <c r="G44" s="20">
        <f t="shared" si="4"/>
        <v>0.0002501649262481311</v>
      </c>
      <c r="H44" s="21">
        <f t="shared" si="5"/>
        <v>4.040054492058884</v>
      </c>
    </row>
    <row r="45" spans="2:8" ht="12.75">
      <c r="B45">
        <v>28</v>
      </c>
      <c r="C45" s="21">
        <f t="shared" si="1"/>
        <v>120</v>
      </c>
      <c r="D45" s="91">
        <v>0.0003</v>
      </c>
      <c r="E45">
        <f t="shared" si="2"/>
        <v>0.00667</v>
      </c>
      <c r="F45" s="20">
        <f t="shared" si="3"/>
        <v>0.8223025819881629</v>
      </c>
      <c r="G45" s="20">
        <f t="shared" si="4"/>
        <v>0.00024842177729219906</v>
      </c>
      <c r="H45" s="21">
        <f t="shared" si="5"/>
        <v>4.578293827943736</v>
      </c>
    </row>
    <row r="46" spans="2:8" ht="12.75">
      <c r="B46">
        <v>29</v>
      </c>
      <c r="C46" s="21">
        <f t="shared" si="1"/>
        <v>120</v>
      </c>
      <c r="D46" s="91">
        <v>0.0003</v>
      </c>
      <c r="E46">
        <f t="shared" si="2"/>
        <v>0.00667</v>
      </c>
      <c r="F46" s="20">
        <f t="shared" si="3"/>
        <v>0.8165727784191721</v>
      </c>
      <c r="G46" s="20">
        <f t="shared" si="4"/>
        <v>0.0002466907745964488</v>
      </c>
      <c r="H46" s="21">
        <f t="shared" si="5"/>
        <v>5.032041651362958</v>
      </c>
    </row>
    <row r="47" spans="2:8" ht="12.75">
      <c r="B47">
        <v>30</v>
      </c>
      <c r="C47" s="21">
        <f t="shared" si="1"/>
        <v>120</v>
      </c>
      <c r="D47" s="91">
        <v>0.00031</v>
      </c>
      <c r="E47">
        <f t="shared" si="2"/>
        <v>0.00667</v>
      </c>
      <c r="F47" s="20">
        <f t="shared" si="3"/>
        <v>0.8108829001157202</v>
      </c>
      <c r="G47" s="20">
        <f t="shared" si="4"/>
        <v>0.00025313756130994336</v>
      </c>
      <c r="H47" s="21">
        <f t="shared" si="5"/>
        <v>5.4255618246531006</v>
      </c>
    </row>
    <row r="48" spans="2:8" ht="12.75">
      <c r="B48">
        <v>31</v>
      </c>
      <c r="C48" s="21">
        <f t="shared" si="1"/>
        <v>120</v>
      </c>
      <c r="D48" s="91">
        <v>0.00031</v>
      </c>
      <c r="E48">
        <f t="shared" si="2"/>
        <v>0.00667</v>
      </c>
      <c r="F48" s="20">
        <f t="shared" si="3"/>
        <v>0.805224614135485</v>
      </c>
      <c r="G48" s="20">
        <f t="shared" si="4"/>
        <v>0.00025137369903587323</v>
      </c>
      <c r="H48" s="21">
        <f t="shared" si="5"/>
        <v>5.773312632128918</v>
      </c>
    </row>
    <row r="49" spans="2:8" ht="12.75">
      <c r="B49">
        <v>32</v>
      </c>
      <c r="C49" s="21">
        <f t="shared" si="1"/>
        <v>120</v>
      </c>
      <c r="D49" s="91">
        <v>0.00031</v>
      </c>
      <c r="E49">
        <f t="shared" si="2"/>
        <v>0.00667</v>
      </c>
      <c r="F49" s="20">
        <f t="shared" si="3"/>
        <v>0.7996058112917539</v>
      </c>
      <c r="G49" s="20">
        <f t="shared" si="4"/>
        <v>0.0002496196303820003</v>
      </c>
      <c r="H49" s="21">
        <f t="shared" si="5"/>
        <v>6.084743042541844</v>
      </c>
    </row>
    <row r="50" spans="2:8" ht="12.75">
      <c r="B50">
        <v>33</v>
      </c>
      <c r="C50" s="21">
        <f t="shared" si="1"/>
        <v>120</v>
      </c>
      <c r="D50" s="91">
        <v>0.00031</v>
      </c>
      <c r="E50">
        <f t="shared" si="2"/>
        <v>0.00667</v>
      </c>
      <c r="F50" s="20">
        <f t="shared" si="3"/>
        <v>0.7940262160738735</v>
      </c>
      <c r="G50" s="20">
        <f t="shared" si="4"/>
        <v>0.00024787780150044373</v>
      </c>
      <c r="H50" s="21">
        <f t="shared" si="5"/>
        <v>6.3664359906556856</v>
      </c>
    </row>
    <row r="51" spans="2:8" ht="12.75">
      <c r="B51">
        <v>34</v>
      </c>
      <c r="C51" s="21">
        <f t="shared" si="1"/>
        <v>120</v>
      </c>
      <c r="D51" s="91">
        <v>0.00031</v>
      </c>
      <c r="E51">
        <f t="shared" si="2"/>
        <v>0.00667</v>
      </c>
      <c r="F51" s="20">
        <f t="shared" si="3"/>
        <v>0.7884855548936848</v>
      </c>
      <c r="G51" s="20">
        <f t="shared" si="4"/>
        <v>0.00024614812698290077</v>
      </c>
      <c r="H51" s="21">
        <f t="shared" si="5"/>
        <v>6.6231986424272655</v>
      </c>
    </row>
    <row r="52" spans="2:8" ht="12.75">
      <c r="B52">
        <v>35</v>
      </c>
      <c r="C52" s="21">
        <f t="shared" si="1"/>
        <v>120</v>
      </c>
      <c r="D52" s="91">
        <v>0.00031</v>
      </c>
      <c r="E52">
        <f t="shared" si="2"/>
        <v>0.00667</v>
      </c>
      <c r="F52" s="20">
        <f t="shared" si="3"/>
        <v>0.7829835560721087</v>
      </c>
      <c r="G52" s="20">
        <f t="shared" si="4"/>
        <v>0.0002444305220170423</v>
      </c>
      <c r="H52" s="21">
        <f t="shared" si="5"/>
        <v>6.858670608348924</v>
      </c>
    </row>
    <row r="53" spans="2:8" ht="12.75">
      <c r="B53">
        <v>36</v>
      </c>
      <c r="C53" s="21">
        <f t="shared" si="1"/>
        <v>120</v>
      </c>
      <c r="D53" s="91">
        <v>0.00031</v>
      </c>
      <c r="E53">
        <f t="shared" si="2"/>
        <v>0.00667</v>
      </c>
      <c r="F53" s="20">
        <f t="shared" si="3"/>
        <v>0.7775199498258242</v>
      </c>
      <c r="G53" s="20">
        <f t="shared" si="4"/>
        <v>0.0002427249023823537</v>
      </c>
      <c r="H53" s="21">
        <f t="shared" si="5"/>
        <v>7.075687640345109</v>
      </c>
    </row>
    <row r="54" spans="2:8" ht="12.75">
      <c r="B54">
        <v>37</v>
      </c>
      <c r="C54" s="21">
        <f t="shared" si="1"/>
        <v>120</v>
      </c>
      <c r="D54" s="91">
        <v>0.00031</v>
      </c>
      <c r="E54">
        <f t="shared" si="2"/>
        <v>0.00667</v>
      </c>
      <c r="F54" s="20">
        <f t="shared" si="3"/>
        <v>0.7720944682540402</v>
      </c>
      <c r="G54" s="20">
        <f t="shared" si="4"/>
        <v>0.00024103118444600548</v>
      </c>
      <c r="H54" s="21">
        <f t="shared" si="5"/>
        <v>7.276511257994093</v>
      </c>
    </row>
    <row r="55" spans="2:8" ht="12.75">
      <c r="B55">
        <v>38</v>
      </c>
      <c r="C55" s="21">
        <f t="shared" si="1"/>
        <v>120</v>
      </c>
      <c r="D55" s="91">
        <v>0.00031</v>
      </c>
      <c r="E55">
        <f t="shared" si="2"/>
        <v>0.00667</v>
      </c>
      <c r="F55" s="20">
        <f t="shared" si="3"/>
        <v>0.7667068453253589</v>
      </c>
      <c r="G55" s="20">
        <f t="shared" si="4"/>
        <v>0.00023934928515875246</v>
      </c>
      <c r="H55" s="21">
        <f t="shared" si="5"/>
        <v>7.4629802124032905</v>
      </c>
    </row>
    <row r="56" spans="2:8" ht="12.75">
      <c r="B56">
        <v>39</v>
      </c>
      <c r="C56" s="21">
        <f t="shared" si="1"/>
        <v>120</v>
      </c>
      <c r="D56" s="91">
        <v>0.00031</v>
      </c>
      <c r="E56">
        <f t="shared" si="2"/>
        <v>0.00667</v>
      </c>
      <c r="F56" s="20">
        <f t="shared" si="3"/>
        <v>0.761356816864732</v>
      </c>
      <c r="G56" s="20">
        <f t="shared" si="4"/>
        <v>0.00023767912205086128</v>
      </c>
      <c r="H56" s="21">
        <f t="shared" si="5"/>
        <v>7.63661406045262</v>
      </c>
    </row>
    <row r="57" spans="2:8" ht="12.75">
      <c r="B57">
        <v>40</v>
      </c>
      <c r="C57" s="21">
        <f t="shared" si="1"/>
        <v>120</v>
      </c>
      <c r="D57" s="91">
        <v>0.00031</v>
      </c>
      <c r="E57">
        <f t="shared" si="2"/>
        <v>0.00667</v>
      </c>
      <c r="F57" s="20">
        <f t="shared" si="3"/>
        <v>0.7560441205405064</v>
      </c>
      <c r="G57" s="20">
        <f t="shared" si="4"/>
        <v>0.0002360206132280669</v>
      </c>
      <c r="H57" s="21">
        <f t="shared" si="5"/>
        <v>7.7986861651157</v>
      </c>
    </row>
    <row r="58" spans="2:8" ht="12.75">
      <c r="B58">
        <v>41</v>
      </c>
      <c r="C58" s="21">
        <f t="shared" si="1"/>
        <v>120</v>
      </c>
      <c r="D58" s="91">
        <v>0.00031</v>
      </c>
      <c r="E58">
        <f t="shared" si="2"/>
        <v>0.00667</v>
      </c>
      <c r="F58" s="20">
        <f t="shared" si="3"/>
        <v>0.7507684958515617</v>
      </c>
      <c r="G58" s="20">
        <f t="shared" si="4"/>
        <v>0.000234373677367557</v>
      </c>
      <c r="H58" s="21">
        <f t="shared" si="5"/>
        <v>7.950276488340735</v>
      </c>
    </row>
    <row r="59" spans="2:8" ht="12.75">
      <c r="B59">
        <v>42</v>
      </c>
      <c r="C59" s="21">
        <f t="shared" si="1"/>
        <v>120</v>
      </c>
      <c r="D59" s="91">
        <v>0.00031</v>
      </c>
      <c r="E59">
        <f t="shared" si="2"/>
        <v>0.00667</v>
      </c>
      <c r="F59" s="20">
        <f t="shared" si="3"/>
        <v>0.7455296841145366</v>
      </c>
      <c r="G59" s="20">
        <f t="shared" si="4"/>
        <v>0.0002327382337139841</v>
      </c>
      <c r="H59" s="21">
        <f t="shared" si="5"/>
        <v>8.09231062662769</v>
      </c>
    </row>
    <row r="60" spans="2:8" ht="12.75">
      <c r="B60">
        <v>43</v>
      </c>
      <c r="C60" s="21">
        <f t="shared" si="1"/>
        <v>120</v>
      </c>
      <c r="D60" s="91">
        <v>0.00031</v>
      </c>
      <c r="E60">
        <f t="shared" si="2"/>
        <v>0.00667</v>
      </c>
      <c r="F60" s="20">
        <f t="shared" si="3"/>
        <v>0.740327428451145</v>
      </c>
      <c r="G60" s="20">
        <f t="shared" si="4"/>
        <v>0.00023111420207550635</v>
      </c>
      <c r="H60" s="21">
        <f t="shared" si="5"/>
        <v>8.225589237568688</v>
      </c>
    </row>
    <row r="61" spans="2:8" ht="12.75">
      <c r="B61">
        <v>44</v>
      </c>
      <c r="C61" s="21">
        <f t="shared" si="1"/>
        <v>120</v>
      </c>
      <c r="D61" s="91">
        <v>0.00031</v>
      </c>
      <c r="E61">
        <f t="shared" si="2"/>
        <v>0.00667</v>
      </c>
      <c r="F61" s="20">
        <f t="shared" si="3"/>
        <v>0.7351614737755798</v>
      </c>
      <c r="G61" s="20">
        <f t="shared" si="4"/>
        <v>0.00022950150281985494</v>
      </c>
      <c r="H61" s="21">
        <f t="shared" si="5"/>
        <v>8.350810602863907</v>
      </c>
    </row>
    <row r="62" spans="2:8" ht="12.75">
      <c r="B62">
        <v>45</v>
      </c>
      <c r="C62" s="21">
        <f t="shared" si="1"/>
        <v>120</v>
      </c>
      <c r="D62" s="91">
        <v>0.00031</v>
      </c>
      <c r="E62">
        <f t="shared" si="2"/>
        <v>0.00667</v>
      </c>
      <c r="F62" s="20">
        <f t="shared" si="3"/>
        <v>0.7300315667820056</v>
      </c>
      <c r="G62" s="20">
        <f t="shared" si="4"/>
        <v>0.00022790005687042974</v>
      </c>
      <c r="H62" s="21">
        <f t="shared" si="5"/>
        <v>8.46858819117015</v>
      </c>
    </row>
    <row r="63" spans="2:8" ht="12.75">
      <c r="B63">
        <v>46</v>
      </c>
      <c r="C63" s="21">
        <f t="shared" si="1"/>
        <v>120</v>
      </c>
      <c r="D63" s="91">
        <v>0.00031</v>
      </c>
      <c r="E63">
        <f t="shared" si="2"/>
        <v>0.00667</v>
      </c>
      <c r="F63" s="20">
        <f t="shared" si="3"/>
        <v>0.7249374559321379</v>
      </c>
      <c r="G63" s="20">
        <f t="shared" si="4"/>
        <v>0.00022630978570242175</v>
      </c>
      <c r="H63" s="21">
        <f t="shared" si="5"/>
        <v>8.579464513836824</v>
      </c>
    </row>
    <row r="64" spans="2:8" ht="12.75">
      <c r="B64">
        <v>47</v>
      </c>
      <c r="C64" s="21">
        <f t="shared" si="1"/>
        <v>120</v>
      </c>
      <c r="D64" s="91">
        <v>0.00031</v>
      </c>
      <c r="E64">
        <f t="shared" si="2"/>
        <v>0.00667</v>
      </c>
      <c r="F64" s="20">
        <f t="shared" si="3"/>
        <v>0.7198788914429092</v>
      </c>
      <c r="G64" s="20">
        <f t="shared" si="4"/>
        <v>0.00022473061133896274</v>
      </c>
      <c r="H64" s="21">
        <f t="shared" si="5"/>
        <v>8.68392218875781</v>
      </c>
    </row>
    <row r="65" spans="2:8" ht="12.75">
      <c r="B65">
        <v>48</v>
      </c>
      <c r="C65" s="21">
        <f t="shared" si="1"/>
        <v>120</v>
      </c>
      <c r="D65" s="91">
        <v>0.00031</v>
      </c>
      <c r="E65">
        <f t="shared" si="2"/>
        <v>0.00667</v>
      </c>
      <c r="F65" s="20">
        <f t="shared" si="3"/>
        <v>0.7148556252742215</v>
      </c>
      <c r="G65" s="20">
        <f t="shared" si="4"/>
        <v>0.00022316245634730185</v>
      </c>
      <c r="H65" s="21">
        <f t="shared" si="5"/>
        <v>8.78239287172571</v>
      </c>
    </row>
    <row r="66" spans="2:8" ht="12.75">
      <c r="B66">
        <v>49</v>
      </c>
      <c r="C66" s="21">
        <f t="shared" si="1"/>
        <v>120</v>
      </c>
      <c r="D66" s="91">
        <v>0.00032</v>
      </c>
      <c r="E66">
        <f t="shared" si="2"/>
        <v>0.00667</v>
      </c>
      <c r="F66" s="20">
        <f t="shared" si="3"/>
        <v>0.7098674111167838</v>
      </c>
      <c r="G66" s="20">
        <f t="shared" si="4"/>
        <v>0.0002287538000877509</v>
      </c>
      <c r="H66" s="21">
        <f t="shared" si="5"/>
        <v>8.875264538009795</v>
      </c>
    </row>
    <row r="67" spans="2:8" ht="12.75">
      <c r="B67">
        <v>50</v>
      </c>
      <c r="C67" s="21">
        <f t="shared" si="1"/>
        <v>120</v>
      </c>
      <c r="D67" s="91">
        <v>0.00032</v>
      </c>
      <c r="E67">
        <f t="shared" si="2"/>
        <v>0.00667</v>
      </c>
      <c r="F67" s="20">
        <f t="shared" si="3"/>
        <v>0.7049069530540798</v>
      </c>
      <c r="G67" s="20">
        <f t="shared" si="4"/>
        <v>0.00022715757155737082</v>
      </c>
      <c r="H67" s="21">
        <f t="shared" si="5"/>
        <v>8.962887472702281</v>
      </c>
    </row>
    <row r="68" spans="2:8" ht="12.75">
      <c r="B68">
        <v>51</v>
      </c>
      <c r="C68" s="21">
        <f t="shared" si="1"/>
        <v>120</v>
      </c>
      <c r="D68" s="91">
        <v>0.00032</v>
      </c>
      <c r="E68">
        <f t="shared" si="2"/>
        <v>0.00667</v>
      </c>
      <c r="F68" s="20">
        <f t="shared" si="3"/>
        <v>0.6999811580056324</v>
      </c>
      <c r="G68" s="20">
        <f t="shared" si="4"/>
        <v>0.00022557022497730555</v>
      </c>
      <c r="H68" s="21">
        <f t="shared" si="5"/>
        <v>9.045579239681963</v>
      </c>
    </row>
    <row r="69" spans="2:8" ht="12.75">
      <c r="B69">
        <v>52</v>
      </c>
      <c r="C69" s="21">
        <f t="shared" si="1"/>
        <v>120</v>
      </c>
      <c r="D69" s="91">
        <v>0.00032</v>
      </c>
      <c r="E69">
        <f t="shared" si="2"/>
        <v>0.00667</v>
      </c>
      <c r="F69" s="20">
        <f t="shared" si="3"/>
        <v>0.6950897837509568</v>
      </c>
      <c r="G69" s="20">
        <f t="shared" si="4"/>
        <v>0.0002239939705618024</v>
      </c>
      <c r="H69" s="21">
        <f t="shared" si="5"/>
        <v>9.123628834756856</v>
      </c>
    </row>
    <row r="70" spans="2:8" ht="12.75">
      <c r="B70">
        <v>53</v>
      </c>
      <c r="C70" s="21">
        <f t="shared" si="1"/>
        <v>120</v>
      </c>
      <c r="D70" s="91">
        <v>0.00032</v>
      </c>
      <c r="E70">
        <f t="shared" si="2"/>
        <v>0.00667</v>
      </c>
      <c r="F70" s="20">
        <f t="shared" si="3"/>
        <v>0.690232589762172</v>
      </c>
      <c r="G70" s="20">
        <f t="shared" si="4"/>
        <v>0.0002224287308003062</v>
      </c>
      <c r="H70" s="21">
        <f t="shared" si="5"/>
        <v>9.197300181319076</v>
      </c>
    </row>
    <row r="71" spans="2:8" ht="12.75">
      <c r="B71">
        <v>54</v>
      </c>
      <c r="C71" s="21">
        <f t="shared" si="1"/>
        <v>120</v>
      </c>
      <c r="D71" s="91">
        <v>0.00032</v>
      </c>
      <c r="E71">
        <f t="shared" si="2"/>
        <v>0.00667</v>
      </c>
      <c r="F71" s="20">
        <f t="shared" si="3"/>
        <v>0.6854093371921741</v>
      </c>
      <c r="G71" s="20">
        <f t="shared" si="4"/>
        <v>0.00022087442872389506</v>
      </c>
      <c r="H71" s="21">
        <f t="shared" si="5"/>
        <v>9.266835091720477</v>
      </c>
    </row>
    <row r="72" spans="2:8" ht="12.75">
      <c r="B72">
        <v>55</v>
      </c>
      <c r="C72" s="21">
        <f t="shared" si="1"/>
        <v>120</v>
      </c>
      <c r="D72" s="91">
        <v>0.00032</v>
      </c>
      <c r="E72">
        <f t="shared" si="2"/>
        <v>0.00667</v>
      </c>
      <c r="F72" s="20">
        <f t="shared" si="3"/>
        <v>0.6806197888628901</v>
      </c>
      <c r="G72" s="20">
        <f t="shared" si="4"/>
        <v>0.00021933098790149575</v>
      </c>
      <c r="H72" s="21">
        <f t="shared" si="5"/>
        <v>9.332455791152901</v>
      </c>
    </row>
    <row r="73" spans="2:8" ht="12.75">
      <c r="B73">
        <v>56</v>
      </c>
      <c r="C73" s="21">
        <f t="shared" si="1"/>
        <v>120</v>
      </c>
      <c r="D73" s="91">
        <v>0.00032</v>
      </c>
      <c r="E73">
        <f t="shared" si="2"/>
        <v>0.00667</v>
      </c>
      <c r="F73" s="20">
        <f t="shared" si="3"/>
        <v>0.6758637092536159</v>
      </c>
      <c r="G73" s="20">
        <f t="shared" si="4"/>
        <v>0.00021779833243612486</v>
      </c>
      <c r="H73" s="21">
        <f t="shared" si="5"/>
        <v>9.394367080729632</v>
      </c>
    </row>
    <row r="74" spans="2:8" ht="12.75">
      <c r="B74">
        <v>57</v>
      </c>
      <c r="C74" s="21">
        <f t="shared" si="1"/>
        <v>120</v>
      </c>
      <c r="D74" s="91">
        <v>0.00032</v>
      </c>
      <c r="E74">
        <f t="shared" si="2"/>
        <v>0.00667</v>
      </c>
      <c r="F74" s="20">
        <f t="shared" si="3"/>
        <v>0.6711408644894342</v>
      </c>
      <c r="G74" s="20">
        <f t="shared" si="4"/>
        <v>0.00021627638696115713</v>
      </c>
      <c r="H74" s="21">
        <f t="shared" si="5"/>
        <v>9.452758201041862</v>
      </c>
    </row>
    <row r="75" spans="2:8" ht="12.75">
      <c r="B75">
        <v>58</v>
      </c>
      <c r="C75" s="21">
        <f t="shared" si="1"/>
        <v>120</v>
      </c>
      <c r="D75" s="91">
        <v>0.00032</v>
      </c>
      <c r="E75">
        <f t="shared" si="2"/>
        <v>0.00667</v>
      </c>
      <c r="F75" s="20">
        <f t="shared" si="3"/>
        <v>0.6664510223297142</v>
      </c>
      <c r="G75" s="20">
        <f t="shared" si="4"/>
        <v>0.00021476507663661896</v>
      </c>
      <c r="H75" s="21">
        <f t="shared" si="5"/>
        <v>9.507804445515255</v>
      </c>
    </row>
    <row r="76" spans="2:8" ht="12.75">
      <c r="B76">
        <v>59</v>
      </c>
      <c r="C76" s="21">
        <f t="shared" si="1"/>
        <v>120</v>
      </c>
      <c r="D76" s="91">
        <v>0.00032</v>
      </c>
      <c r="E76">
        <f t="shared" si="2"/>
        <v>0.00667</v>
      </c>
      <c r="F76" s="20">
        <f t="shared" si="3"/>
        <v>0.6617939521566916</v>
      </c>
      <c r="G76" s="20">
        <f t="shared" si="4"/>
        <v>0.00021326432714550856</v>
      </c>
      <c r="H76" s="21">
        <f t="shared" si="5"/>
        <v>9.559668563557759</v>
      </c>
    </row>
    <row r="77" spans="2:8" ht="12.75">
      <c r="B77">
        <v>60</v>
      </c>
      <c r="C77" s="21">
        <f t="shared" si="1"/>
        <v>120</v>
      </c>
      <c r="D77" s="91">
        <v>0.00032</v>
      </c>
      <c r="E77">
        <f t="shared" si="2"/>
        <v>0.00667</v>
      </c>
      <c r="F77" s="20">
        <f t="shared" si="3"/>
        <v>0.6571694249641279</v>
      </c>
      <c r="G77" s="20">
        <f t="shared" si="4"/>
        <v>0.00021177406469014131</v>
      </c>
      <c r="H77" s="21">
        <f t="shared" si="5"/>
        <v>9.608501986134941</v>
      </c>
    </row>
    <row r="78" spans="2:8" ht="12.75">
      <c r="B78">
        <v>61</v>
      </c>
      <c r="C78" s="21">
        <f t="shared" si="1"/>
        <v>120</v>
      </c>
      <c r="D78" s="91">
        <v>0.00032</v>
      </c>
      <c r="E78">
        <f t="shared" si="2"/>
        <v>0.00667</v>
      </c>
      <c r="F78" s="20">
        <f t="shared" si="3"/>
        <v>0.6525772133460493</v>
      </c>
      <c r="G78" s="20">
        <f t="shared" si="4"/>
        <v>0.00021029421598852094</v>
      </c>
      <c r="H78" s="21">
        <f t="shared" si="5"/>
        <v>9.654445900576789</v>
      </c>
    </row>
    <row r="79" spans="2:8" ht="12.75">
      <c r="B79">
        <v>62</v>
      </c>
      <c r="C79" s="21">
        <f t="shared" si="1"/>
        <v>120</v>
      </c>
      <c r="D79" s="91">
        <v>0.00032</v>
      </c>
      <c r="E79">
        <f t="shared" si="2"/>
        <v>0.00667</v>
      </c>
      <c r="F79" s="20">
        <f t="shared" si="3"/>
        <v>0.6480170914855646</v>
      </c>
      <c r="G79" s="20">
        <f t="shared" si="4"/>
        <v>0.0002088247082707358</v>
      </c>
      <c r="H79" s="21">
        <f t="shared" si="5"/>
        <v>9.697632196756528</v>
      </c>
    </row>
    <row r="80" spans="2:8" ht="12.75">
      <c r="B80">
        <v>63</v>
      </c>
      <c r="C80" s="21">
        <f t="shared" si="1"/>
        <v>120</v>
      </c>
      <c r="D80" s="91">
        <v>0.00032</v>
      </c>
      <c r="E80">
        <f t="shared" si="2"/>
        <v>0.00667</v>
      </c>
      <c r="F80" s="20">
        <f t="shared" si="3"/>
        <v>0.6434888351437607</v>
      </c>
      <c r="G80" s="20">
        <f t="shared" si="4"/>
        <v>0.0002073654692753807</v>
      </c>
      <c r="H80" s="21">
        <f t="shared" si="5"/>
        <v>9.738184303033796</v>
      </c>
    </row>
    <row r="81" spans="2:8" ht="12.75">
      <c r="B81">
        <v>64</v>
      </c>
      <c r="C81" s="21">
        <f t="shared" si="1"/>
        <v>120</v>
      </c>
      <c r="D81" s="91">
        <v>0.00032</v>
      </c>
      <c r="E81">
        <f t="shared" si="2"/>
        <v>0.00667</v>
      </c>
      <c r="F81" s="20">
        <f t="shared" si="3"/>
        <v>0.6389922216486755</v>
      </c>
      <c r="G81" s="20">
        <f t="shared" si="4"/>
        <v>0.0002059164272460034</v>
      </c>
      <c r="H81" s="21">
        <f t="shared" si="5"/>
        <v>9.776217927318473</v>
      </c>
    </row>
    <row r="82" spans="2:8" ht="12.75">
      <c r="B82">
        <v>65</v>
      </c>
      <c r="C82" s="21">
        <f t="shared" si="1"/>
        <v>120</v>
      </c>
      <c r="D82" s="91">
        <v>0.00032</v>
      </c>
      <c r="E82">
        <f t="shared" si="2"/>
        <v>0.00667</v>
      </c>
      <c r="F82" s="20">
        <f t="shared" si="3"/>
        <v>0.6345270298843492</v>
      </c>
      <c r="G82" s="20">
        <f t="shared" si="4"/>
        <v>0.00020447751092757618</v>
      </c>
      <c r="H82" s="21">
        <f t="shared" si="5"/>
        <v>9.811841716141341</v>
      </c>
    </row>
    <row r="83" spans="2:8" ht="12.75">
      <c r="B83">
        <v>66</v>
      </c>
      <c r="C83" s="21">
        <f aca="true" t="shared" si="6" ref="C83:C146">C82</f>
        <v>120</v>
      </c>
      <c r="D83" s="91">
        <v>0.00033</v>
      </c>
      <c r="E83">
        <f aca="true" t="shared" si="7" ref="E83:E146">E82</f>
        <v>0.00667</v>
      </c>
      <c r="F83" s="20">
        <f aca="true" t="shared" si="8" ref="F83:F146">F82*(1-D82)*(1-E82)</f>
        <v>0.6300930402799502</v>
      </c>
      <c r="G83" s="20">
        <f aca="true" t="shared" si="9" ref="G83:G146">F82*D83</f>
        <v>0.00020939391986183521</v>
      </c>
      <c r="H83" s="21">
        <f t="shared" si="5"/>
        <v>9.845157842595562</v>
      </c>
    </row>
    <row r="84" spans="2:8" ht="12.75">
      <c r="B84">
        <v>67</v>
      </c>
      <c r="C84" s="21">
        <f t="shared" si="6"/>
        <v>120</v>
      </c>
      <c r="D84" s="91">
        <v>0.00033</v>
      </c>
      <c r="E84">
        <f t="shared" si="7"/>
        <v>0.00667</v>
      </c>
      <c r="F84" s="20">
        <f t="shared" si="8"/>
        <v>0.6256837758957815</v>
      </c>
      <c r="G84" s="20">
        <f t="shared" si="9"/>
        <v>0.00020793070329238356</v>
      </c>
      <c r="H84" s="21">
        <f t="shared" si="5"/>
        <v>9.876262532347678</v>
      </c>
    </row>
    <row r="85" spans="2:8" ht="12.75">
      <c r="B85">
        <v>68</v>
      </c>
      <c r="C85" s="21">
        <f t="shared" si="6"/>
        <v>120</v>
      </c>
      <c r="D85" s="91">
        <v>0.00033</v>
      </c>
      <c r="E85">
        <f t="shared" si="7"/>
        <v>0.00667</v>
      </c>
      <c r="F85" s="20">
        <f t="shared" si="8"/>
        <v>0.6213053666570703</v>
      </c>
      <c r="G85" s="20">
        <f t="shared" si="9"/>
        <v>0.0002064756460456079</v>
      </c>
      <c r="H85" s="21">
        <f t="shared" si="5"/>
        <v>9.905246535540831</v>
      </c>
    </row>
    <row r="86" spans="2:8" ht="12.75">
      <c r="B86">
        <v>69</v>
      </c>
      <c r="C86" s="21">
        <f t="shared" si="6"/>
        <v>120</v>
      </c>
      <c r="D86" s="91">
        <v>0.00033</v>
      </c>
      <c r="E86">
        <f t="shared" si="7"/>
        <v>0.00667</v>
      </c>
      <c r="F86" s="20">
        <f t="shared" si="8"/>
        <v>0.6169575966457133</v>
      </c>
      <c r="G86" s="20">
        <f t="shared" si="9"/>
        <v>0.00020503077099683317</v>
      </c>
      <c r="H86" s="21">
        <f t="shared" si="5"/>
        <v>9.932195551268453</v>
      </c>
    </row>
    <row r="87" spans="2:8" ht="12.75">
      <c r="B87">
        <v>70</v>
      </c>
      <c r="C87" s="21">
        <f t="shared" si="6"/>
        <v>120</v>
      </c>
      <c r="D87" s="91">
        <v>0.00033</v>
      </c>
      <c r="E87">
        <f t="shared" si="7"/>
        <v>0.00667</v>
      </c>
      <c r="F87" s="20">
        <f t="shared" si="8"/>
        <v>0.6126402514545592</v>
      </c>
      <c r="G87" s="20">
        <f t="shared" si="9"/>
        <v>0.00020359600689308537</v>
      </c>
      <c r="H87" s="21">
        <f t="shared" si="5"/>
        <v>9.957190610342316</v>
      </c>
    </row>
    <row r="88" spans="2:8" ht="12.75">
      <c r="B88">
        <v>71</v>
      </c>
      <c r="C88" s="21">
        <f t="shared" si="6"/>
        <v>120</v>
      </c>
      <c r="D88" s="91">
        <v>0.00033</v>
      </c>
      <c r="E88">
        <f t="shared" si="7"/>
        <v>0.00667</v>
      </c>
      <c r="F88" s="20">
        <f t="shared" si="8"/>
        <v>0.6083531181768348</v>
      </c>
      <c r="G88" s="20">
        <f t="shared" si="9"/>
        <v>0.00020217128298000454</v>
      </c>
      <c r="H88" s="21">
        <f t="shared" si="5"/>
        <v>9.980308421277455</v>
      </c>
    </row>
    <row r="89" spans="2:8" ht="12.75">
      <c r="B89">
        <v>72</v>
      </c>
      <c r="C89" s="21">
        <f t="shared" si="6"/>
        <v>120</v>
      </c>
      <c r="D89" s="91">
        <v>0.00033</v>
      </c>
      <c r="E89">
        <f t="shared" si="7"/>
        <v>0.00667</v>
      </c>
      <c r="F89" s="20">
        <f t="shared" si="8"/>
        <v>0.6040959853956454</v>
      </c>
      <c r="G89" s="20">
        <f t="shared" si="9"/>
        <v>0.00020075652899835547</v>
      </c>
      <c r="H89" s="21">
        <f t="shared" si="5"/>
        <v>10.001621683743336</v>
      </c>
    </row>
    <row r="90" spans="2:8" ht="12.75">
      <c r="B90">
        <v>73</v>
      </c>
      <c r="C90" s="21">
        <f t="shared" si="6"/>
        <v>120</v>
      </c>
      <c r="D90" s="91">
        <v>0.00033</v>
      </c>
      <c r="E90">
        <f t="shared" si="7"/>
        <v>0.00667</v>
      </c>
      <c r="F90" s="20">
        <f t="shared" si="8"/>
        <v>0.5998686431735493</v>
      </c>
      <c r="G90" s="20">
        <f t="shared" si="9"/>
        <v>0.00019935167518056297</v>
      </c>
      <c r="H90" s="21">
        <f t="shared" si="5"/>
        <v>10.021199373160567</v>
      </c>
    </row>
    <row r="91" spans="2:8" ht="12.75">
      <c r="B91">
        <v>74</v>
      </c>
      <c r="C91" s="21">
        <f t="shared" si="6"/>
        <v>120</v>
      </c>
      <c r="D91" s="91">
        <v>0.00033</v>
      </c>
      <c r="E91">
        <f t="shared" si="7"/>
        <v>0.00667</v>
      </c>
      <c r="F91" s="20">
        <f t="shared" si="8"/>
        <v>0.595670883042205</v>
      </c>
      <c r="G91" s="20">
        <f t="shared" si="9"/>
        <v>0.00019795665224727125</v>
      </c>
      <c r="H91" s="21">
        <f t="shared" si="5"/>
        <v>10.039106999639547</v>
      </c>
    </row>
    <row r="92" spans="2:8" ht="12.75">
      <c r="B92">
        <v>75</v>
      </c>
      <c r="C92" s="21">
        <f t="shared" si="6"/>
        <v>120</v>
      </c>
      <c r="D92" s="91">
        <v>0.00033</v>
      </c>
      <c r="E92">
        <f t="shared" si="7"/>
        <v>0.00667</v>
      </c>
      <c r="F92" s="20">
        <f t="shared" si="8"/>
        <v>0.5915024979920902</v>
      </c>
      <c r="G92" s="20">
        <f t="shared" si="9"/>
        <v>0.00019657139140392762</v>
      </c>
      <c r="H92" s="21">
        <f t="shared" si="5"/>
        <v>10.055406844046274</v>
      </c>
    </row>
    <row r="93" spans="2:8" ht="12.75">
      <c r="B93">
        <v>76</v>
      </c>
      <c r="C93" s="21">
        <f t="shared" si="6"/>
        <v>120</v>
      </c>
      <c r="D93" s="91">
        <v>0.00033</v>
      </c>
      <c r="E93">
        <f t="shared" si="7"/>
        <v>0.00667</v>
      </c>
      <c r="F93" s="20">
        <f t="shared" si="8"/>
        <v>0.5873632824622939</v>
      </c>
      <c r="G93" s="20">
        <f t="shared" si="9"/>
        <v>0.00019519582433738978</v>
      </c>
      <c r="H93" s="21">
        <f t="shared" si="5"/>
        <v>10.070158173629162</v>
      </c>
    </row>
    <row r="94" spans="2:8" ht="12.75">
      <c r="B94">
        <v>77</v>
      </c>
      <c r="C94" s="21">
        <f t="shared" si="6"/>
        <v>120</v>
      </c>
      <c r="D94" s="91">
        <v>0.00033</v>
      </c>
      <c r="E94">
        <f t="shared" si="7"/>
        <v>0.00667</v>
      </c>
      <c r="F94" s="20">
        <f t="shared" si="8"/>
        <v>0.5832530323303788</v>
      </c>
      <c r="G94" s="20">
        <f t="shared" si="9"/>
        <v>0.00019382988321255698</v>
      </c>
      <c r="H94" s="21">
        <f t="shared" si="5"/>
        <v>10.083417439339668</v>
      </c>
    </row>
    <row r="95" spans="2:8" ht="12.75">
      <c r="B95">
        <v>78</v>
      </c>
      <c r="C95" s="21">
        <f t="shared" si="6"/>
        <v>120</v>
      </c>
      <c r="D95" s="91">
        <v>0.00033</v>
      </c>
      <c r="E95">
        <f t="shared" si="7"/>
        <v>0.00667</v>
      </c>
      <c r="F95" s="20">
        <f t="shared" si="8"/>
        <v>0.5791715449023156</v>
      </c>
      <c r="G95" s="20">
        <f t="shared" si="9"/>
        <v>0.000192473500669025</v>
      </c>
      <c r="H95" s="21">
        <f t="shared" si="5"/>
        <v>10.095238456720399</v>
      </c>
    </row>
    <row r="96" spans="2:8" ht="12.75">
      <c r="B96">
        <v>79</v>
      </c>
      <c r="C96" s="21">
        <f t="shared" si="6"/>
        <v>120</v>
      </c>
      <c r="D96" s="91">
        <v>0.00033</v>
      </c>
      <c r="E96">
        <f t="shared" si="7"/>
        <v>0.00667</v>
      </c>
      <c r="F96" s="20">
        <f t="shared" si="8"/>
        <v>0.5751186189024868</v>
      </c>
      <c r="G96" s="20">
        <f t="shared" si="9"/>
        <v>0.00019112660981776414</v>
      </c>
      <c r="H96" s="21">
        <f t="shared" si="5"/>
        <v>10.105672572012018</v>
      </c>
    </row>
    <row r="97" spans="2:8" ht="12.75">
      <c r="B97">
        <v>80</v>
      </c>
      <c r="C97" s="21">
        <f t="shared" si="6"/>
        <v>120</v>
      </c>
      <c r="D97" s="91">
        <v>0.00033</v>
      </c>
      <c r="E97">
        <f t="shared" si="7"/>
        <v>0.00667</v>
      </c>
      <c r="F97" s="20">
        <f t="shared" si="8"/>
        <v>0.5710940544637615</v>
      </c>
      <c r="G97" s="20">
        <f t="shared" si="9"/>
        <v>0.00018978914423782066</v>
      </c>
      <c r="H97" s="21">
        <f t="shared" si="5"/>
        <v>10.114768814936177</v>
      </c>
    </row>
    <row r="98" spans="2:8" ht="12.75">
      <c r="B98">
        <v>81</v>
      </c>
      <c r="C98" s="21">
        <f t="shared" si="6"/>
        <v>120</v>
      </c>
      <c r="D98" s="91">
        <v>0.00033</v>
      </c>
      <c r="E98">
        <f t="shared" si="7"/>
        <v>0.00667</v>
      </c>
      <c r="F98" s="20">
        <f t="shared" si="8"/>
        <v>0.5670976531176384</v>
      </c>
      <c r="G98" s="20">
        <f t="shared" si="9"/>
        <v>0.00018846103797304128</v>
      </c>
      <c r="H98" s="21">
        <f t="shared" si="5"/>
        <v>10.122574039444853</v>
      </c>
    </row>
    <row r="99" spans="2:8" ht="12.75">
      <c r="B99">
        <v>82</v>
      </c>
      <c r="C99" s="21">
        <f t="shared" si="6"/>
        <v>120</v>
      </c>
      <c r="D99" s="91">
        <v>0.00033</v>
      </c>
      <c r="E99">
        <f t="shared" si="7"/>
        <v>0.00667</v>
      </c>
      <c r="F99" s="20">
        <f t="shared" si="8"/>
        <v>0.5631292177844592</v>
      </c>
      <c r="G99" s="20">
        <f t="shared" si="9"/>
        <v>0.00018714222552882067</v>
      </c>
      <c r="H99" s="21">
        <f t="shared" si="5"/>
        <v>10.129133053581459</v>
      </c>
    </row>
    <row r="100" spans="2:8" ht="12.75">
      <c r="B100">
        <v>83</v>
      </c>
      <c r="C100" s="21">
        <f t="shared" si="6"/>
        <v>120</v>
      </c>
      <c r="D100" s="91">
        <v>0.00033</v>
      </c>
      <c r="E100">
        <f t="shared" si="7"/>
        <v>0.00667</v>
      </c>
      <c r="F100" s="20">
        <f t="shared" si="8"/>
        <v>0.5591885527636893</v>
      </c>
      <c r="G100" s="20">
        <f t="shared" si="9"/>
        <v>0.00018583264186887154</v>
      </c>
      <c r="H100" s="21">
        <f t="shared" si="5"/>
        <v>10.134488739470688</v>
      </c>
    </row>
    <row r="101" spans="2:8" ht="12.75">
      <c r="B101">
        <v>84</v>
      </c>
      <c r="C101" s="21">
        <f t="shared" si="6"/>
        <v>120</v>
      </c>
      <c r="D101" s="91">
        <v>0.00033</v>
      </c>
      <c r="E101">
        <f t="shared" si="7"/>
        <v>0.00667</v>
      </c>
      <c r="F101" s="20">
        <f t="shared" si="8"/>
        <v>0.555275463724267</v>
      </c>
      <c r="G101" s="20">
        <f t="shared" si="9"/>
        <v>0.00018453222241201746</v>
      </c>
      <c r="H101" s="21">
        <f t="shared" si="5"/>
        <v>10.138682164344713</v>
      </c>
    </row>
    <row r="102" spans="2:8" ht="12.75">
      <c r="B102">
        <v>85</v>
      </c>
      <c r="C102" s="21">
        <f t="shared" si="6"/>
        <v>120</v>
      </c>
      <c r="D102" s="91">
        <v>0.00034</v>
      </c>
      <c r="E102">
        <f t="shared" si="7"/>
        <v>0.00667</v>
      </c>
      <c r="F102" s="20">
        <f t="shared" si="8"/>
        <v>0.5513897576950203</v>
      </c>
      <c r="G102" s="20">
        <f t="shared" si="9"/>
        <v>0.00018879365766625078</v>
      </c>
      <c r="H102" s="21">
        <f t="shared" si="5"/>
        <v>10.141752683415353</v>
      </c>
    </row>
    <row r="103" spans="2:8" ht="12.75">
      <c r="B103">
        <v>86</v>
      </c>
      <c r="C103" s="21">
        <f t="shared" si="6"/>
        <v>120</v>
      </c>
      <c r="D103" s="91">
        <v>0.00034</v>
      </c>
      <c r="E103">
        <f t="shared" si="7"/>
        <v>0.00667</v>
      </c>
      <c r="F103" s="20">
        <f t="shared" si="8"/>
        <v>0.5475257659352707</v>
      </c>
      <c r="G103" s="20">
        <f t="shared" si="9"/>
        <v>0.0001874725176163069</v>
      </c>
      <c r="H103" s="21">
        <f t="shared" si="5"/>
        <v>10.143738035316506</v>
      </c>
    </row>
    <row r="104" spans="2:8" ht="12.75">
      <c r="B104">
        <v>87</v>
      </c>
      <c r="C104" s="21">
        <f t="shared" si="6"/>
        <v>120</v>
      </c>
      <c r="D104" s="91">
        <v>0.00034</v>
      </c>
      <c r="E104">
        <f t="shared" si="7"/>
        <v>0.00667</v>
      </c>
      <c r="F104" s="20">
        <f t="shared" si="8"/>
        <v>0.5436888519949965</v>
      </c>
      <c r="G104" s="20">
        <f t="shared" si="9"/>
        <v>0.00018615876041799204</v>
      </c>
      <c r="H104" s="21">
        <f t="shared" si="5"/>
        <v>10.144674430766354</v>
      </c>
    </row>
    <row r="105" spans="2:8" ht="12.75">
      <c r="B105">
        <v>88</v>
      </c>
      <c r="C105" s="21">
        <f t="shared" si="6"/>
        <v>120</v>
      </c>
      <c r="D105" s="91">
        <v>0.00034</v>
      </c>
      <c r="E105">
        <f t="shared" si="7"/>
        <v>0.00667</v>
      </c>
      <c r="F105" s="20">
        <f t="shared" si="8"/>
        <v>0.5398788261200902</v>
      </c>
      <c r="G105" s="20">
        <f t="shared" si="9"/>
        <v>0.00018485420967829881</v>
      </c>
      <c r="H105" s="21">
        <f t="shared" si="5"/>
        <v>10.144596635032196</v>
      </c>
    </row>
    <row r="106" spans="2:8" ht="12.75">
      <c r="B106">
        <v>89</v>
      </c>
      <c r="C106" s="21">
        <f t="shared" si="6"/>
        <v>120</v>
      </c>
      <c r="D106" s="91">
        <v>0.00034</v>
      </c>
      <c r="E106">
        <f t="shared" si="7"/>
        <v>0.00667</v>
      </c>
      <c r="F106" s="20">
        <f t="shared" si="8"/>
        <v>0.5360954998861902</v>
      </c>
      <c r="G106" s="20">
        <f t="shared" si="9"/>
        <v>0.00018355880088083068</v>
      </c>
      <c r="H106" s="21">
        <f aca="true" t="shared" si="10" ref="H106:H160">($C$6*(1-$C$7)^$C$3+gblackscholes("p",$C$6*(1-$C$7)^$C$3,$C$8,$C$3,$C$9,$C$9,$C$10))*gblackscholes("p",(1-$C$7)^(B106/12-$C$3),1,B106/12-$C$3,$C$9,$C$9,$C$10)</f>
        <v>10.143538044722925</v>
      </c>
    </row>
    <row r="107" spans="2:8" ht="12.75">
      <c r="B107">
        <v>90</v>
      </c>
      <c r="C107" s="21">
        <f t="shared" si="6"/>
        <v>120</v>
      </c>
      <c r="D107" s="91">
        <v>0.00034</v>
      </c>
      <c r="E107">
        <f t="shared" si="7"/>
        <v>0.00667</v>
      </c>
      <c r="F107" s="20">
        <f t="shared" si="8"/>
        <v>0.5323386861893628</v>
      </c>
      <c r="G107" s="20">
        <f t="shared" si="9"/>
        <v>0.0001822724699613047</v>
      </c>
      <c r="H107" s="21">
        <f t="shared" si="10"/>
        <v>10.141530759381272</v>
      </c>
    </row>
    <row r="108" spans="2:8" ht="12.75">
      <c r="B108">
        <v>91</v>
      </c>
      <c r="C108" s="21">
        <f t="shared" si="6"/>
        <v>120</v>
      </c>
      <c r="D108" s="91">
        <v>0.00034</v>
      </c>
      <c r="E108">
        <f t="shared" si="7"/>
        <v>0.00667</v>
      </c>
      <c r="F108" s="20">
        <f t="shared" si="8"/>
        <v>0.5286081992368479</v>
      </c>
      <c r="G108" s="20">
        <f t="shared" si="9"/>
        <v>0.00018099515330438336</v>
      </c>
      <c r="H108" s="21">
        <f t="shared" si="10"/>
        <v>10.138605648302683</v>
      </c>
    </row>
    <row r="109" spans="2:8" ht="12.75">
      <c r="B109">
        <v>92</v>
      </c>
      <c r="C109" s="21">
        <f t="shared" si="6"/>
        <v>120</v>
      </c>
      <c r="D109" s="91">
        <v>0.00034</v>
      </c>
      <c r="E109">
        <f t="shared" si="7"/>
        <v>0.00667</v>
      </c>
      <c r="F109" s="20">
        <f t="shared" si="8"/>
        <v>0.5249038545378718</v>
      </c>
      <c r="G109" s="20">
        <f t="shared" si="9"/>
        <v>0.00017972678774052828</v>
      </c>
      <c r="H109" s="21">
        <f t="shared" si="10"/>
        <v>10.134792412966938</v>
      </c>
    </row>
    <row r="110" spans="2:8" ht="12.75">
      <c r="B110">
        <v>93</v>
      </c>
      <c r="C110" s="21">
        <f t="shared" si="6"/>
        <v>120</v>
      </c>
      <c r="D110" s="91">
        <v>0.00034</v>
      </c>
      <c r="E110">
        <f t="shared" si="7"/>
        <v>0.00667</v>
      </c>
      <c r="F110" s="20">
        <f t="shared" si="8"/>
        <v>0.5212254688945227</v>
      </c>
      <c r="G110" s="20">
        <f t="shared" si="9"/>
        <v>0.00017846731054287643</v>
      </c>
      <c r="H110" s="21">
        <f t="shared" si="10"/>
        <v>10.130119645431243</v>
      </c>
    </row>
    <row r="111" spans="2:8" ht="12.75">
      <c r="B111">
        <v>94</v>
      </c>
      <c r="C111" s="21">
        <f t="shared" si="6"/>
        <v>120</v>
      </c>
      <c r="D111" s="91">
        <v>0.00034</v>
      </c>
      <c r="E111">
        <f t="shared" si="7"/>
        <v>0.00667</v>
      </c>
      <c r="F111" s="20">
        <f t="shared" si="8"/>
        <v>0.5175728603926905</v>
      </c>
      <c r="G111" s="20">
        <f t="shared" si="9"/>
        <v>0.00017721665942413772</v>
      </c>
      <c r="H111" s="21">
        <f t="shared" si="10"/>
        <v>10.124614883001852</v>
      </c>
    </row>
    <row r="112" spans="2:8" ht="12.75">
      <c r="B112">
        <v>95</v>
      </c>
      <c r="C112" s="21">
        <f t="shared" si="6"/>
        <v>120</v>
      </c>
      <c r="D112" s="91">
        <v>0.00034</v>
      </c>
      <c r="E112">
        <f t="shared" si="7"/>
        <v>0.00667</v>
      </c>
      <c r="F112" s="20">
        <f t="shared" si="8"/>
        <v>0.5139458483930706</v>
      </c>
      <c r="G112" s="20">
        <f t="shared" si="9"/>
        <v>0.00017597477253351477</v>
      </c>
      <c r="H112" s="21">
        <f t="shared" si="10"/>
        <v>10.11830465947213</v>
      </c>
    </row>
    <row r="113" spans="2:8" ht="12.75">
      <c r="B113">
        <v>96</v>
      </c>
      <c r="C113" s="21">
        <f t="shared" si="6"/>
        <v>120</v>
      </c>
      <c r="D113" s="91">
        <v>0.00034</v>
      </c>
      <c r="E113">
        <f t="shared" si="7"/>
        <v>0.00667</v>
      </c>
      <c r="F113" s="20">
        <f t="shared" si="8"/>
        <v>0.5103442535222301</v>
      </c>
      <c r="G113" s="20">
        <f t="shared" si="9"/>
        <v>0.000174741588453644</v>
      </c>
      <c r="H113" s="21">
        <f t="shared" si="10"/>
        <v>10.111214553188356</v>
      </c>
    </row>
    <row r="114" spans="2:8" ht="12.75">
      <c r="B114">
        <v>97</v>
      </c>
      <c r="C114" s="21">
        <f t="shared" si="6"/>
        <v>120</v>
      </c>
      <c r="D114" s="91">
        <v>0.00034</v>
      </c>
      <c r="E114">
        <f t="shared" si="7"/>
        <v>0.00667</v>
      </c>
      <c r="F114" s="20">
        <f t="shared" si="8"/>
        <v>0.5067678976637374</v>
      </c>
      <c r="G114" s="20">
        <f t="shared" si="9"/>
        <v>0.00017351704619755824</v>
      </c>
      <c r="H114" s="21">
        <f t="shared" si="10"/>
        <v>10.10336923218205</v>
      </c>
    </row>
    <row r="115" spans="2:8" ht="12.75">
      <c r="B115">
        <v>98</v>
      </c>
      <c r="C115" s="21">
        <f t="shared" si="6"/>
        <v>120</v>
      </c>
      <c r="D115" s="91">
        <v>0.00034</v>
      </c>
      <c r="E115">
        <f t="shared" si="7"/>
        <v>0.00667</v>
      </c>
      <c r="F115" s="20">
        <f t="shared" si="8"/>
        <v>0.503216603949353</v>
      </c>
      <c r="G115" s="20">
        <f t="shared" si="9"/>
        <v>0.00017230108520567073</v>
      </c>
      <c r="H115" s="21">
        <f t="shared" si="10"/>
        <v>10.094792496585606</v>
      </c>
    </row>
    <row r="116" spans="2:8" ht="12.75">
      <c r="B116">
        <v>99</v>
      </c>
      <c r="C116" s="21">
        <f t="shared" si="6"/>
        <v>120</v>
      </c>
      <c r="D116" s="91">
        <v>0.00034</v>
      </c>
      <c r="E116">
        <f t="shared" si="7"/>
        <v>0.00667</v>
      </c>
      <c r="F116" s="20">
        <f t="shared" si="8"/>
        <v>0.49969019675028253</v>
      </c>
      <c r="G116" s="20">
        <f t="shared" si="9"/>
        <v>0.00017109364534278</v>
      </c>
      <c r="H116" s="21">
        <f t="shared" si="10"/>
        <v>10.085507318530613</v>
      </c>
    </row>
    <row r="117" spans="2:8" ht="12.75">
      <c r="B117">
        <v>100</v>
      </c>
      <c r="C117" s="21">
        <f t="shared" si="6"/>
        <v>120</v>
      </c>
      <c r="D117" s="91">
        <v>0.00034</v>
      </c>
      <c r="E117">
        <f t="shared" si="7"/>
        <v>0.00667</v>
      </c>
      <c r="F117" s="20">
        <f t="shared" si="8"/>
        <v>0.49618850166849127</v>
      </c>
      <c r="G117" s="20">
        <f t="shared" si="9"/>
        <v>0.00016989466689509608</v>
      </c>
      <c r="H117" s="21">
        <f t="shared" si="10"/>
        <v>10.075535879709625</v>
      </c>
    </row>
    <row r="118" spans="2:8" ht="12.75">
      <c r="B118">
        <v>101</v>
      </c>
      <c r="C118" s="21">
        <f t="shared" si="6"/>
        <v>120</v>
      </c>
      <c r="D118" s="91">
        <v>0.00034</v>
      </c>
      <c r="E118">
        <f t="shared" si="7"/>
        <v>0.00667</v>
      </c>
      <c r="F118" s="20">
        <f t="shared" si="8"/>
        <v>0.4927113455280792</v>
      </c>
      <c r="G118" s="20">
        <f t="shared" si="9"/>
        <v>0.00016870409056728703</v>
      </c>
      <c r="H118" s="21">
        <f t="shared" si="10"/>
        <v>10.064899606767792</v>
      </c>
    </row>
    <row r="119" spans="2:8" ht="12.75">
      <c r="B119">
        <v>102</v>
      </c>
      <c r="C119" s="21">
        <f t="shared" si="6"/>
        <v>120</v>
      </c>
      <c r="D119" s="91">
        <v>0.00034</v>
      </c>
      <c r="E119">
        <f t="shared" si="7"/>
        <v>0.00667</v>
      </c>
      <c r="F119" s="20">
        <f t="shared" si="8"/>
        <v>0.4892585563667168</v>
      </c>
      <c r="G119" s="20">
        <f t="shared" si="9"/>
        <v>0.00016752185747954693</v>
      </c>
      <c r="H119" s="21">
        <f t="shared" si="10"/>
        <v>10.053619204677066</v>
      </c>
    </row>
    <row r="120" spans="2:8" ht="12.75">
      <c r="B120">
        <v>103</v>
      </c>
      <c r="C120" s="21">
        <f t="shared" si="6"/>
        <v>120</v>
      </c>
      <c r="D120" s="91">
        <v>0.00034</v>
      </c>
      <c r="E120">
        <f t="shared" si="7"/>
        <v>0.00667</v>
      </c>
      <c r="F120" s="20">
        <f t="shared" si="8"/>
        <v>0.48582996342714024</v>
      </c>
      <c r="G120" s="20">
        <f t="shared" si="9"/>
        <v>0.0001663479091646837</v>
      </c>
      <c r="H120" s="21">
        <f t="shared" si="10"/>
        <v>10.041714688232425</v>
      </c>
    </row>
    <row r="121" spans="2:8" ht="12.75">
      <c r="B121">
        <v>104</v>
      </c>
      <c r="C121" s="21">
        <f t="shared" si="6"/>
        <v>120</v>
      </c>
      <c r="D121" s="91">
        <v>0.00034</v>
      </c>
      <c r="E121">
        <f t="shared" si="7"/>
        <v>0.00667</v>
      </c>
      <c r="F121" s="20">
        <f t="shared" si="8"/>
        <v>0.4824253971487071</v>
      </c>
      <c r="G121" s="20">
        <f t="shared" si="9"/>
        <v>0.0001651821875652277</v>
      </c>
      <c r="H121" s="21">
        <f t="shared" si="10"/>
        <v>10.02920541179839</v>
      </c>
    </row>
    <row r="122" spans="2:8" ht="12.75">
      <c r="B122">
        <v>105</v>
      </c>
      <c r="C122" s="21">
        <f t="shared" si="6"/>
        <v>120</v>
      </c>
      <c r="D122" s="91">
        <v>0.00035</v>
      </c>
      <c r="E122">
        <f t="shared" si="7"/>
        <v>0.00667</v>
      </c>
      <c r="F122" s="20">
        <f t="shared" si="8"/>
        <v>0.47904468915901033</v>
      </c>
      <c r="G122" s="20">
        <f t="shared" si="9"/>
        <v>0.00016884888900204747</v>
      </c>
      <c r="H122" s="21">
        <f t="shared" si="10"/>
        <v>10.016110097424576</v>
      </c>
    </row>
    <row r="123" spans="2:8" ht="12.75">
      <c r="B123">
        <v>106</v>
      </c>
      <c r="C123" s="21">
        <f t="shared" si="6"/>
        <v>120</v>
      </c>
      <c r="D123" s="91">
        <v>0.00035</v>
      </c>
      <c r="E123">
        <f t="shared" si="7"/>
        <v>0.00667</v>
      </c>
      <c r="F123" s="20">
        <f t="shared" si="8"/>
        <v>0.47568291377094096</v>
      </c>
      <c r="G123" s="20">
        <f t="shared" si="9"/>
        <v>0.00016766564120565362</v>
      </c>
      <c r="H123" s="21">
        <f t="shared" si="10"/>
        <v>10.002446861438681</v>
      </c>
    </row>
    <row r="124" spans="2:8" ht="12.75">
      <c r="B124">
        <v>107</v>
      </c>
      <c r="C124" s="21">
        <f t="shared" si="6"/>
        <v>120</v>
      </c>
      <c r="D124" s="91">
        <v>0.00035</v>
      </c>
      <c r="E124">
        <f t="shared" si="7"/>
        <v>0.00667</v>
      </c>
      <c r="F124" s="20">
        <f t="shared" si="8"/>
        <v>0.4723447301980312</v>
      </c>
      <c r="G124" s="20">
        <f t="shared" si="9"/>
        <v>0.00016648901981982934</v>
      </c>
      <c r="H124" s="21">
        <f t="shared" si="10"/>
        <v>9.98823323961708</v>
      </c>
    </row>
    <row r="125" spans="2:8" ht="12.75">
      <c r="B125">
        <v>108</v>
      </c>
      <c r="C125" s="21">
        <f t="shared" si="6"/>
        <v>120</v>
      </c>
      <c r="D125" s="91">
        <v>0.00035</v>
      </c>
      <c r="E125">
        <f t="shared" si="7"/>
        <v>0.00667</v>
      </c>
      <c r="F125" s="20">
        <f t="shared" si="8"/>
        <v>0.4690299728808137</v>
      </c>
      <c r="G125" s="20">
        <f t="shared" si="9"/>
        <v>0.0001653206555693109</v>
      </c>
      <c r="H125" s="21">
        <f t="shared" si="10"/>
        <v>9.973486211025934</v>
      </c>
    </row>
    <row r="126" spans="2:8" ht="12.75">
      <c r="B126">
        <v>109</v>
      </c>
      <c r="C126" s="21">
        <f t="shared" si="6"/>
        <v>120</v>
      </c>
      <c r="D126" s="91">
        <v>0.00035</v>
      </c>
      <c r="E126">
        <f t="shared" si="7"/>
        <v>0.00667</v>
      </c>
      <c r="F126" s="20">
        <f t="shared" si="8"/>
        <v>0.46573847742166213</v>
      </c>
      <c r="G126" s="20">
        <f t="shared" si="9"/>
        <v>0.0001641604905082848</v>
      </c>
      <c r="H126" s="21">
        <f t="shared" si="10"/>
        <v>9.958222220618056</v>
      </c>
    </row>
    <row r="127" spans="2:8" ht="12.75">
      <c r="B127">
        <v>110</v>
      </c>
      <c r="C127" s="21">
        <f t="shared" si="6"/>
        <v>120</v>
      </c>
      <c r="D127" s="91">
        <v>0.00035</v>
      </c>
      <c r="E127">
        <f t="shared" si="7"/>
        <v>0.00667</v>
      </c>
      <c r="F127" s="20">
        <f t="shared" si="8"/>
        <v>0.4624700805766377</v>
      </c>
      <c r="G127" s="20">
        <f t="shared" si="9"/>
        <v>0.00016300846709758175</v>
      </c>
      <c r="H127" s="21">
        <f t="shared" si="10"/>
        <v>9.942457200664359</v>
      </c>
    </row>
    <row r="128" spans="2:8" ht="12.75">
      <c r="B128">
        <v>111</v>
      </c>
      <c r="C128" s="21">
        <f t="shared" si="6"/>
        <v>120</v>
      </c>
      <c r="D128" s="91">
        <v>0.00035</v>
      </c>
      <c r="E128">
        <f t="shared" si="7"/>
        <v>0.00667</v>
      </c>
      <c r="F128" s="20">
        <f t="shared" si="8"/>
        <v>0.4592246202473928</v>
      </c>
      <c r="G128" s="20">
        <f t="shared" si="9"/>
        <v>0.0001618645282018232</v>
      </c>
      <c r="H128" s="21">
        <f t="shared" si="10"/>
        <v>9.926206591093624</v>
      </c>
    </row>
    <row r="129" spans="2:8" ht="12.75">
      <c r="B129">
        <v>112</v>
      </c>
      <c r="C129" s="21">
        <f t="shared" si="6"/>
        <v>120</v>
      </c>
      <c r="D129" s="91">
        <v>0.00035</v>
      </c>
      <c r="E129">
        <f t="shared" si="7"/>
        <v>0.00667</v>
      </c>
      <c r="F129" s="20">
        <f t="shared" si="8"/>
        <v>0.4560019354731321</v>
      </c>
      <c r="G129" s="20">
        <f t="shared" si="9"/>
        <v>0.0001607286170865875</v>
      </c>
      <c r="H129" s="21">
        <f t="shared" si="10"/>
        <v>9.909485358807641</v>
      </c>
    </row>
    <row r="130" spans="2:8" ht="12.75">
      <c r="B130">
        <v>113</v>
      </c>
      <c r="C130" s="21">
        <f t="shared" si="6"/>
        <v>120</v>
      </c>
      <c r="D130" s="91">
        <v>0.00035</v>
      </c>
      <c r="E130">
        <f t="shared" si="7"/>
        <v>0.00667</v>
      </c>
      <c r="F130" s="20">
        <f t="shared" si="8"/>
        <v>0.4528018664226291</v>
      </c>
      <c r="G130" s="20">
        <f t="shared" si="9"/>
        <v>0.00015960067741559625</v>
      </c>
      <c r="H130" s="21">
        <f t="shared" si="10"/>
        <v>9.892308016034844</v>
      </c>
    </row>
    <row r="131" spans="2:8" ht="12.75">
      <c r="B131">
        <v>114</v>
      </c>
      <c r="C131" s="21">
        <f t="shared" si="6"/>
        <v>120</v>
      </c>
      <c r="D131" s="91">
        <v>0.00035</v>
      </c>
      <c r="E131">
        <f t="shared" si="7"/>
        <v>0.00667</v>
      </c>
      <c r="F131" s="20">
        <f t="shared" si="8"/>
        <v>0.44962425438629944</v>
      </c>
      <c r="G131" s="20">
        <f t="shared" si="9"/>
        <v>0.00015848065324792018</v>
      </c>
      <c r="H131" s="21">
        <f t="shared" si="10"/>
        <v>9.874688637780883</v>
      </c>
    </row>
    <row r="132" spans="2:8" ht="12.75">
      <c r="B132">
        <v>115</v>
      </c>
      <c r="C132" s="21">
        <f t="shared" si="6"/>
        <v>120</v>
      </c>
      <c r="D132" s="91">
        <v>0.00035</v>
      </c>
      <c r="E132">
        <f t="shared" si="7"/>
        <v>0.00667</v>
      </c>
      <c r="F132" s="20">
        <f t="shared" si="8"/>
        <v>0.4464689417683295</v>
      </c>
      <c r="G132" s="20">
        <f t="shared" si="9"/>
        <v>0.0001573684890352048</v>
      </c>
      <c r="H132" s="21">
        <f t="shared" si="10"/>
        <v>9.85664087842992</v>
      </c>
    </row>
    <row r="133" spans="2:8" ht="12.75">
      <c r="B133">
        <v>116</v>
      </c>
      <c r="C133" s="21">
        <f t="shared" si="6"/>
        <v>120</v>
      </c>
      <c r="D133" s="91">
        <v>0.00035</v>
      </c>
      <c r="E133">
        <f t="shared" si="7"/>
        <v>0.00667</v>
      </c>
      <c r="F133" s="20">
        <f t="shared" si="8"/>
        <v>0.44333577207886044</v>
      </c>
      <c r="G133" s="20">
        <f t="shared" si="9"/>
        <v>0.00015626412961891533</v>
      </c>
      <c r="H133" s="21">
        <f t="shared" si="10"/>
        <v>9.838177987547166</v>
      </c>
    </row>
    <row r="134" spans="2:8" ht="12.75">
      <c r="B134">
        <v>117</v>
      </c>
      <c r="C134" s="21">
        <f t="shared" si="6"/>
        <v>120</v>
      </c>
      <c r="D134" s="91">
        <v>0.00035</v>
      </c>
      <c r="E134">
        <f t="shared" si="7"/>
        <v>0.00667</v>
      </c>
      <c r="F134" s="20">
        <f t="shared" si="8"/>
        <v>0.44022458992622676</v>
      </c>
      <c r="G134" s="20">
        <f t="shared" si="9"/>
        <v>0.00015516752022760115</v>
      </c>
      <c r="H134" s="21">
        <f t="shared" si="10"/>
        <v>9.819312824929503</v>
      </c>
    </row>
    <row r="135" spans="2:8" ht="12.75">
      <c r="B135">
        <v>118</v>
      </c>
      <c r="C135" s="21">
        <f t="shared" si="6"/>
        <v>120</v>
      </c>
      <c r="D135" s="91">
        <v>0.00035</v>
      </c>
      <c r="E135">
        <f t="shared" si="7"/>
        <v>0.00667</v>
      </c>
      <c r="F135" s="20">
        <f t="shared" si="8"/>
        <v>0.4371352410092499</v>
      </c>
      <c r="G135" s="20">
        <f t="shared" si="9"/>
        <v>0.00015407860647417937</v>
      </c>
      <c r="H135" s="21">
        <f t="shared" si="10"/>
        <v>9.800057874947626</v>
      </c>
    </row>
    <row r="136" spans="2:8" ht="12.75">
      <c r="B136">
        <v>119</v>
      </c>
      <c r="C136" s="21">
        <f t="shared" si="6"/>
        <v>120</v>
      </c>
      <c r="D136" s="91">
        <v>0.00035</v>
      </c>
      <c r="E136">
        <f t="shared" si="7"/>
        <v>0.00667</v>
      </c>
      <c r="F136" s="20">
        <f t="shared" si="8"/>
        <v>0.43406757210958513</v>
      </c>
      <c r="G136" s="20">
        <f t="shared" si="9"/>
        <v>0.00015299733435323746</v>
      </c>
      <c r="H136" s="21">
        <f t="shared" si="10"/>
        <v>9.78042526022045</v>
      </c>
    </row>
    <row r="137" spans="2:8" ht="12.75">
      <c r="B137">
        <v>120</v>
      </c>
      <c r="C137" s="21">
        <f t="shared" si="6"/>
        <v>120</v>
      </c>
      <c r="D137" s="91">
        <v>0.00035</v>
      </c>
      <c r="E137">
        <f t="shared" si="7"/>
        <v>0.00667</v>
      </c>
      <c r="F137" s="20">
        <f t="shared" si="8"/>
        <v>0.43102143108412294</v>
      </c>
      <c r="G137" s="20">
        <f t="shared" si="9"/>
        <v>0.0001519236502383548</v>
      </c>
      <c r="H137" s="21">
        <f t="shared" si="10"/>
        <v>9.760426754659667</v>
      </c>
    </row>
    <row r="138" spans="2:8" ht="12.75">
      <c r="B138">
        <v>121</v>
      </c>
      <c r="C138" s="21">
        <f t="shared" si="6"/>
        <v>120</v>
      </c>
      <c r="D138" s="91">
        <v>0.00035</v>
      </c>
      <c r="E138">
        <f t="shared" si="7"/>
        <v>0.00667</v>
      </c>
      <c r="F138" s="20">
        <f t="shared" si="8"/>
        <v>0.42799666685744325</v>
      </c>
      <c r="G138" s="20">
        <f t="shared" si="9"/>
        <v>0.00015085750087944302</v>
      </c>
      <c r="H138" s="21">
        <f t="shared" si="10"/>
        <v>9.740073795919658</v>
      </c>
    </row>
    <row r="139" spans="2:8" ht="12.75">
      <c r="B139">
        <v>122</v>
      </c>
      <c r="C139" s="21">
        <f t="shared" si="6"/>
        <v>120</v>
      </c>
      <c r="D139" s="91">
        <v>0.00035</v>
      </c>
      <c r="E139">
        <f t="shared" si="7"/>
        <v>0.00667</v>
      </c>
      <c r="F139" s="20">
        <f t="shared" si="8"/>
        <v>0.4249931294143228</v>
      </c>
      <c r="G139" s="20">
        <f t="shared" si="9"/>
        <v>0.00014979883340010514</v>
      </c>
      <c r="H139" s="21">
        <f t="shared" si="10"/>
        <v>9.719377497286034</v>
      </c>
    </row>
    <row r="140" spans="2:8" ht="12.75">
      <c r="B140">
        <v>123</v>
      </c>
      <c r="C140" s="21">
        <f t="shared" si="6"/>
        <v>120</v>
      </c>
      <c r="D140" s="91">
        <v>0.00035</v>
      </c>
      <c r="E140">
        <f t="shared" si="7"/>
        <v>0.00667</v>
      </c>
      <c r="F140" s="20">
        <f t="shared" si="8"/>
        <v>0.42201066979229496</v>
      </c>
      <c r="G140" s="20">
        <f t="shared" si="9"/>
        <v>0.00014874759529501298</v>
      </c>
      <c r="H140" s="21">
        <f t="shared" si="10"/>
        <v>9.698348659033332</v>
      </c>
    </row>
    <row r="141" spans="2:8" ht="12.75">
      <c r="B141">
        <v>124</v>
      </c>
      <c r="C141" s="21">
        <f t="shared" si="6"/>
        <v>120</v>
      </c>
      <c r="D141" s="91">
        <v>0.00035</v>
      </c>
      <c r="E141">
        <f t="shared" si="7"/>
        <v>0.00667</v>
      </c>
      <c r="F141" s="20">
        <f t="shared" si="8"/>
        <v>0.4190491400742617</v>
      </c>
      <c r="G141" s="20">
        <f t="shared" si="9"/>
        <v>0.00014770373442730324</v>
      </c>
      <c r="H141" s="21">
        <f t="shared" si="10"/>
        <v>9.676997779281125</v>
      </c>
    </row>
    <row r="142" spans="2:8" ht="12.75">
      <c r="B142">
        <v>125</v>
      </c>
      <c r="C142" s="21">
        <f t="shared" si="6"/>
        <v>120</v>
      </c>
      <c r="D142" s="91">
        <v>0.00035</v>
      </c>
      <c r="E142">
        <f t="shared" si="7"/>
        <v>0.00667</v>
      </c>
      <c r="F142" s="20">
        <f t="shared" si="8"/>
        <v>0.41610839338115796</v>
      </c>
      <c r="G142" s="20">
        <f t="shared" si="9"/>
        <v>0.00014666719902599158</v>
      </c>
      <c r="H142" s="21">
        <f t="shared" si="10"/>
        <v>9.65533506437508</v>
      </c>
    </row>
    <row r="143" spans="2:8" ht="12.75">
      <c r="B143">
        <v>126</v>
      </c>
      <c r="C143" s="21">
        <f t="shared" si="6"/>
        <v>120</v>
      </c>
      <c r="D143" s="91">
        <v>0.00035</v>
      </c>
      <c r="E143">
        <f t="shared" si="7"/>
        <v>0.00667</v>
      </c>
      <c r="F143" s="20">
        <f t="shared" si="8"/>
        <v>0.4131882838646666</v>
      </c>
      <c r="G143" s="20">
        <f t="shared" si="9"/>
        <v>0.0001456379376834053</v>
      </c>
      <c r="H143" s="21">
        <f t="shared" si="10"/>
        <v>9.633370438818917</v>
      </c>
    </row>
    <row r="144" spans="2:8" ht="12.75">
      <c r="B144">
        <v>127</v>
      </c>
      <c r="C144" s="21">
        <f t="shared" si="6"/>
        <v>120</v>
      </c>
      <c r="D144" s="91">
        <v>0.00035</v>
      </c>
      <c r="E144">
        <f t="shared" si="7"/>
        <v>0.00667</v>
      </c>
      <c r="F144" s="20">
        <f t="shared" si="8"/>
        <v>0.41028866669998537</v>
      </c>
      <c r="G144" s="20">
        <f t="shared" si="9"/>
        <v>0.0001446158993526333</v>
      </c>
      <c r="H144" s="21">
        <f t="shared" si="10"/>
        <v>9.611113554780298</v>
      </c>
    </row>
    <row r="145" spans="2:8" ht="12.75">
      <c r="B145">
        <v>128</v>
      </c>
      <c r="C145" s="21">
        <f t="shared" si="6"/>
        <v>120</v>
      </c>
      <c r="D145" s="91">
        <v>0.00035</v>
      </c>
      <c r="E145">
        <f t="shared" si="7"/>
        <v>0.00667</v>
      </c>
      <c r="F145" s="20">
        <f t="shared" si="8"/>
        <v>0.4074093980786439</v>
      </c>
      <c r="G145" s="20">
        <f t="shared" si="9"/>
        <v>0.00014360103334499488</v>
      </c>
      <c r="H145" s="21">
        <f t="shared" si="10"/>
        <v>9.58857380119329</v>
      </c>
    </row>
    <row r="146" spans="2:8" ht="12.75">
      <c r="B146">
        <v>129</v>
      </c>
      <c r="C146" s="21">
        <f t="shared" si="6"/>
        <v>120</v>
      </c>
      <c r="D146" s="91">
        <v>0.00035</v>
      </c>
      <c r="E146">
        <f t="shared" si="7"/>
        <v>0.00667</v>
      </c>
      <c r="F146" s="20">
        <f t="shared" si="8"/>
        <v>0.4045503352013716</v>
      </c>
      <c r="G146" s="20">
        <f t="shared" si="9"/>
        <v>0.00014259328932752537</v>
      </c>
      <c r="H146" s="21">
        <f t="shared" si="10"/>
        <v>9.56576031247828</v>
      </c>
    </row>
    <row r="147" spans="2:8" ht="12.75">
      <c r="B147">
        <v>130</v>
      </c>
      <c r="C147" s="21">
        <f aca="true" t="shared" si="11" ref="C147:C210">C146</f>
        <v>120</v>
      </c>
      <c r="D147" s="91">
        <v>0.00035</v>
      </c>
      <c r="E147">
        <f aca="true" t="shared" si="12" ref="E147:E210">E146</f>
        <v>0.00667</v>
      </c>
      <c r="F147" s="20">
        <f aca="true" t="shared" si="13" ref="F147:F210">F146*(1-D146)*(1-E146)</f>
        <v>0.4017113362710156</v>
      </c>
      <c r="G147" s="20">
        <f aca="true" t="shared" si="14" ref="G147:G210">F146*D147</f>
        <v>0.00014159261732048006</v>
      </c>
      <c r="H147" s="21">
        <f t="shared" si="10"/>
        <v>9.542681976898836</v>
      </c>
    </row>
    <row r="148" spans="2:8" ht="12.75">
      <c r="B148">
        <v>131</v>
      </c>
      <c r="C148" s="21">
        <f t="shared" si="11"/>
        <v>120</v>
      </c>
      <c r="D148" s="91">
        <v>0.00036</v>
      </c>
      <c r="E148">
        <f t="shared" si="12"/>
        <v>0.00667</v>
      </c>
      <c r="F148" s="20">
        <f t="shared" si="13"/>
        <v>0.3988922604855076</v>
      </c>
      <c r="G148" s="20">
        <f t="shared" si="14"/>
        <v>0.0001446160810575656</v>
      </c>
      <c r="H148" s="21">
        <f t="shared" si="10"/>
        <v>9.519347444573883</v>
      </c>
    </row>
    <row r="149" spans="2:8" ht="12.75">
      <c r="B149">
        <v>132</v>
      </c>
      <c r="C149" s="21">
        <f t="shared" si="11"/>
        <v>120</v>
      </c>
      <c r="D149" s="91">
        <v>0.00036</v>
      </c>
      <c r="E149">
        <f t="shared" si="12"/>
        <v>0.00667</v>
      </c>
      <c r="F149" s="20">
        <f t="shared" si="13"/>
        <v>0.3960890057143904</v>
      </c>
      <c r="G149" s="20">
        <f t="shared" si="14"/>
        <v>0.00014360121377478274</v>
      </c>
      <c r="H149" s="21">
        <f t="shared" si="10"/>
        <v>9.495765135162673</v>
      </c>
    </row>
    <row r="150" spans="2:8" ht="12.75">
      <c r="B150">
        <v>133</v>
      </c>
      <c r="C150" s="21">
        <f t="shared" si="11"/>
        <v>120</v>
      </c>
      <c r="D150" s="91">
        <v>0.00036</v>
      </c>
      <c r="E150">
        <f t="shared" si="12"/>
        <v>0.00667</v>
      </c>
      <c r="F150" s="20">
        <f t="shared" si="13"/>
        <v>0.39330545109313875</v>
      </c>
      <c r="G150" s="20">
        <f t="shared" si="14"/>
        <v>0.00014259204205718055</v>
      </c>
      <c r="H150" s="21">
        <f t="shared" si="10"/>
        <v>9.471943245238677</v>
      </c>
    </row>
    <row r="151" spans="2:8" ht="12.75">
      <c r="B151">
        <v>134</v>
      </c>
      <c r="C151" s="21">
        <f t="shared" si="11"/>
        <v>120</v>
      </c>
      <c r="D151" s="91">
        <v>0.00036</v>
      </c>
      <c r="E151">
        <f t="shared" si="12"/>
        <v>0.00667</v>
      </c>
      <c r="F151" s="20">
        <f t="shared" si="13"/>
        <v>0.39054145817700314</v>
      </c>
      <c r="G151" s="20">
        <f t="shared" si="14"/>
        <v>0.00014158996239352996</v>
      </c>
      <c r="H151" s="21">
        <f t="shared" si="10"/>
        <v>9.447889755367976</v>
      </c>
    </row>
    <row r="152" spans="2:8" ht="12.75">
      <c r="B152">
        <v>135</v>
      </c>
      <c r="C152" s="21">
        <f t="shared" si="11"/>
        <v>120</v>
      </c>
      <c r="D152" s="91">
        <v>0.00036</v>
      </c>
      <c r="E152">
        <f t="shared" si="12"/>
        <v>0.00667</v>
      </c>
      <c r="F152" s="20">
        <f t="shared" si="13"/>
        <v>0.3877968894941682</v>
      </c>
      <c r="G152" s="20">
        <f t="shared" si="14"/>
        <v>0.00014059492494372113</v>
      </c>
      <c r="H152" s="21">
        <f t="shared" si="10"/>
        <v>9.423612436906309</v>
      </c>
    </row>
    <row r="153" spans="2:8" ht="12.75">
      <c r="B153">
        <v>136</v>
      </c>
      <c r="C153" s="21">
        <f t="shared" si="11"/>
        <v>120</v>
      </c>
      <c r="D153" s="91">
        <v>0.00036</v>
      </c>
      <c r="E153">
        <f t="shared" si="12"/>
        <v>0.00667</v>
      </c>
      <c r="F153" s="20">
        <f t="shared" si="13"/>
        <v>0.38507160853891526</v>
      </c>
      <c r="G153" s="20">
        <f t="shared" si="14"/>
        <v>0.00013960688021790057</v>
      </c>
      <c r="H153" s="21">
        <f t="shared" si="10"/>
        <v>9.399118858528501</v>
      </c>
    </row>
    <row r="154" spans="2:8" ht="12.75">
      <c r="B154">
        <v>137</v>
      </c>
      <c r="C154" s="21">
        <f t="shared" si="11"/>
        <v>120</v>
      </c>
      <c r="D154" s="91">
        <v>0.00036</v>
      </c>
      <c r="E154">
        <f t="shared" si="12"/>
        <v>0.00667</v>
      </c>
      <c r="F154" s="20">
        <f t="shared" si="13"/>
        <v>0.3823654797648331</v>
      </c>
      <c r="G154" s="20">
        <f t="shared" si="14"/>
        <v>0.0001386257790740095</v>
      </c>
      <c r="H154" s="21">
        <f t="shared" si="10"/>
        <v>9.374416392503381</v>
      </c>
    </row>
    <row r="155" spans="2:8" ht="12.75">
      <c r="B155">
        <v>138</v>
      </c>
      <c r="C155" s="21">
        <f t="shared" si="11"/>
        <v>120</v>
      </c>
      <c r="D155" s="91">
        <v>0.00036</v>
      </c>
      <c r="E155">
        <f t="shared" si="12"/>
        <v>0.00667</v>
      </c>
      <c r="F155" s="20">
        <f t="shared" si="13"/>
        <v>0.37967836857807635</v>
      </c>
      <c r="G155" s="20">
        <f t="shared" si="14"/>
        <v>0.00013765157271533992</v>
      </c>
      <c r="H155" s="21">
        <f t="shared" si="10"/>
        <v>9.349512220725671</v>
      </c>
    </row>
    <row r="156" spans="2:8" ht="12.75">
      <c r="B156">
        <v>139</v>
      </c>
      <c r="C156" s="21">
        <f t="shared" si="11"/>
        <v>120</v>
      </c>
      <c r="D156" s="91">
        <v>0.00036</v>
      </c>
      <c r="E156">
        <f t="shared" si="12"/>
        <v>0.00667</v>
      </c>
      <c r="F156" s="20">
        <f t="shared" si="13"/>
        <v>0.37701014133067107</v>
      </c>
      <c r="G156" s="20">
        <f t="shared" si="14"/>
        <v>0.0001366842126881075</v>
      </c>
      <c r="H156" s="21">
        <f t="shared" si="10"/>
        <v>9.3244133405171</v>
      </c>
    </row>
    <row r="157" spans="2:8" ht="12.75">
      <c r="B157">
        <v>140</v>
      </c>
      <c r="C157" s="21">
        <f t="shared" si="11"/>
        <v>120</v>
      </c>
      <c r="D157" s="91">
        <v>0.00036</v>
      </c>
      <c r="E157">
        <f t="shared" si="12"/>
        <v>0.00667</v>
      </c>
      <c r="F157" s="20">
        <f t="shared" si="13"/>
        <v>0.3743606653138678</v>
      </c>
      <c r="G157" s="20">
        <f t="shared" si="14"/>
        <v>0.00013572365087904158</v>
      </c>
      <c r="H157" s="21">
        <f t="shared" si="10"/>
        <v>9.299126570206727</v>
      </c>
    </row>
    <row r="158" spans="2:8" ht="12.75">
      <c r="B158">
        <v>141</v>
      </c>
      <c r="C158" s="21">
        <f t="shared" si="11"/>
        <v>120</v>
      </c>
      <c r="D158" s="91">
        <v>0.00036</v>
      </c>
      <c r="E158">
        <f t="shared" si="12"/>
        <v>0.00667</v>
      </c>
      <c r="F158" s="20">
        <f t="shared" si="13"/>
        <v>0.3717298087515409</v>
      </c>
      <c r="G158" s="20">
        <f t="shared" si="14"/>
        <v>0.0001347698395129924</v>
      </c>
      <c r="H158" s="21">
        <f t="shared" si="10"/>
        <v>9.273658554501296</v>
      </c>
    </row>
    <row r="159" spans="2:8" ht="12.75">
      <c r="B159">
        <v>142</v>
      </c>
      <c r="C159" s="21">
        <f t="shared" si="11"/>
        <v>120</v>
      </c>
      <c r="D159" s="91">
        <v>0.00036</v>
      </c>
      <c r="E159">
        <f t="shared" si="12"/>
        <v>0.00667</v>
      </c>
      <c r="F159" s="20">
        <f t="shared" si="13"/>
        <v>0.3691174407936343</v>
      </c>
      <c r="G159" s="20">
        <f t="shared" si="14"/>
        <v>0.00013382273115055473</v>
      </c>
      <c r="H159" s="21">
        <f t="shared" si="10"/>
        <v>9.248015769654993</v>
      </c>
    </row>
    <row r="160" spans="2:8" ht="12.75">
      <c r="B160">
        <v>143</v>
      </c>
      <c r="C160" s="21">
        <f t="shared" si="11"/>
        <v>120</v>
      </c>
      <c r="D160" s="91">
        <v>0.00036</v>
      </c>
      <c r="E160">
        <f t="shared" si="12"/>
        <v>0.00667</v>
      </c>
      <c r="F160" s="20">
        <f t="shared" si="13"/>
        <v>0.36652343150965383</v>
      </c>
      <c r="G160" s="20">
        <f t="shared" si="14"/>
        <v>0.00013288227868570835</v>
      </c>
      <c r="H160" s="21">
        <f t="shared" si="10"/>
        <v>9.222204528447614</v>
      </c>
    </row>
    <row r="161" spans="2:8" ht="12.75">
      <c r="B161">
        <v>144</v>
      </c>
      <c r="C161" s="21">
        <f t="shared" si="11"/>
        <v>120</v>
      </c>
      <c r="D161" s="91">
        <v>0.00036</v>
      </c>
      <c r="E161">
        <f t="shared" si="12"/>
        <v>0.00667</v>
      </c>
      <c r="F161" s="20">
        <f t="shared" si="13"/>
        <v>0.36394765188220474</v>
      </c>
      <c r="G161" s="20">
        <f t="shared" si="14"/>
        <v>0.00013194843534347538</v>
      </c>
      <c r="H161" s="21">
        <f>($C$6*(1-$C$7)^$C$3+gblackscholes("p",$C$6*(1-$C$7)^$C$3,$C$8,$C$3,$C$9,$C$9,$C$10))*gblackscholes("p",(1-$C$7)^(B161/12-$C$3),1,B161/12-$C$3,$C$9,$C$9,$C$10)</f>
        <v>9.1962309849802</v>
      </c>
    </row>
    <row r="162" spans="2:8" ht="12.75">
      <c r="B162">
        <v>145</v>
      </c>
      <c r="C162" s="21">
        <f t="shared" si="11"/>
        <v>120</v>
      </c>
      <c r="D162" s="91">
        <v>0.00036</v>
      </c>
      <c r="E162">
        <f t="shared" si="12"/>
        <v>0.00667</v>
      </c>
      <c r="F162" s="20">
        <f t="shared" si="13"/>
        <v>0.3613899738005745</v>
      </c>
      <c r="G162" s="20">
        <f t="shared" si="14"/>
        <v>0.00013102115467759372</v>
      </c>
      <c r="H162" s="21">
        <f aca="true" t="shared" si="15" ref="H162:H225">($C$6*(1-$C$7)^$C$4+gblackscholes("p",$C$6*(1-$C$7)^$C$3,$C$8,$C$3,$C$9,$C$9,$C$10)*(1-$C$7)^($C$4-$C$3)+($C$6*(1-$C$7)^$C$3+gblackscholes("p",$C$6*(1-$C$7)^$C$3,$C$8,$C$3,$C$9,$C$9,$C$10))*$C$13)*gblackscholes("p",(1-$C$7)^(B162/12-$C$4),1,B162/12-$C$4,$C$9,$C$9,$C$10)</f>
        <v>2.004572123143921</v>
      </c>
    </row>
    <row r="163" spans="2:8" ht="12.75">
      <c r="B163">
        <v>146</v>
      </c>
      <c r="C163" s="21">
        <f t="shared" si="11"/>
        <v>120</v>
      </c>
      <c r="D163" s="91">
        <v>0.00036</v>
      </c>
      <c r="E163">
        <f t="shared" si="12"/>
        <v>0.00667</v>
      </c>
      <c r="F163" s="20">
        <f t="shared" si="13"/>
        <v>0.3588502700543616</v>
      </c>
      <c r="G163" s="20">
        <f t="shared" si="14"/>
        <v>0.00013010039056820684</v>
      </c>
      <c r="H163" s="21">
        <f t="shared" si="15"/>
        <v>2.760531945564677</v>
      </c>
    </row>
    <row r="164" spans="2:8" ht="12.75">
      <c r="B164">
        <v>147</v>
      </c>
      <c r="C164" s="21">
        <f t="shared" si="11"/>
        <v>120</v>
      </c>
      <c r="D164" s="91">
        <v>0.00036</v>
      </c>
      <c r="E164">
        <f t="shared" si="12"/>
        <v>0.00667</v>
      </c>
      <c r="F164" s="20">
        <f t="shared" si="13"/>
        <v>0.3563284143271479</v>
      </c>
      <c r="G164" s="20">
        <f t="shared" si="14"/>
        <v>0.0001291860972195702</v>
      </c>
      <c r="H164" s="21">
        <f t="shared" si="15"/>
        <v>3.3092477872323167</v>
      </c>
    </row>
    <row r="165" spans="2:8" ht="12.75">
      <c r="B165">
        <v>148</v>
      </c>
      <c r="C165" s="21">
        <f t="shared" si="11"/>
        <v>120</v>
      </c>
      <c r="D165" s="91">
        <v>0.00036</v>
      </c>
      <c r="E165">
        <f t="shared" si="12"/>
        <v>0.00667</v>
      </c>
      <c r="F165" s="20">
        <f t="shared" si="13"/>
        <v>0.3538242811902165</v>
      </c>
      <c r="G165" s="20">
        <f t="shared" si="14"/>
        <v>0.00012827822915777325</v>
      </c>
      <c r="H165" s="21">
        <f t="shared" si="15"/>
        <v>3.7501248434154637</v>
      </c>
    </row>
    <row r="166" spans="2:8" ht="12.75">
      <c r="B166">
        <v>149</v>
      </c>
      <c r="C166" s="21">
        <f t="shared" si="11"/>
        <v>120</v>
      </c>
      <c r="D166" s="91">
        <v>0.00036</v>
      </c>
      <c r="E166">
        <f t="shared" si="12"/>
        <v>0.00667</v>
      </c>
      <c r="F166" s="20">
        <f t="shared" si="13"/>
        <v>0.3513377460963133</v>
      </c>
      <c r="G166" s="20">
        <f t="shared" si="14"/>
        <v>0.00012737674122847796</v>
      </c>
      <c r="H166" s="21">
        <f t="shared" si="15"/>
        <v>4.121794082917784</v>
      </c>
    </row>
    <row r="167" spans="2:8" ht="12.75">
      <c r="B167">
        <v>150</v>
      </c>
      <c r="C167" s="21">
        <f t="shared" si="11"/>
        <v>120</v>
      </c>
      <c r="D167" s="91">
        <v>0.00036</v>
      </c>
      <c r="E167">
        <f t="shared" si="12"/>
        <v>0.00667</v>
      </c>
      <c r="F167" s="20">
        <f t="shared" si="13"/>
        <v>0.34886868537345217</v>
      </c>
      <c r="G167" s="20">
        <f t="shared" si="14"/>
        <v>0.0001264815885946728</v>
      </c>
      <c r="H167" s="21">
        <f t="shared" si="15"/>
        <v>4.444130270524014</v>
      </c>
    </row>
    <row r="168" spans="2:8" ht="12.75">
      <c r="B168">
        <v>151</v>
      </c>
      <c r="C168" s="21">
        <f t="shared" si="11"/>
        <v>120</v>
      </c>
      <c r="D168" s="91">
        <v>0.00036</v>
      </c>
      <c r="E168">
        <f t="shared" si="12"/>
        <v>0.00667</v>
      </c>
      <c r="F168" s="20">
        <f t="shared" si="13"/>
        <v>0.3464169762187641</v>
      </c>
      <c r="G168" s="20">
        <f t="shared" si="14"/>
        <v>0.00012559272673444278</v>
      </c>
      <c r="H168" s="21">
        <f t="shared" si="15"/>
        <v>4.728976327033794</v>
      </c>
    </row>
    <row r="169" spans="2:8" ht="12.75">
      <c r="B169">
        <v>152</v>
      </c>
      <c r="C169" s="21">
        <f t="shared" si="11"/>
        <v>120</v>
      </c>
      <c r="D169" s="91">
        <v>0.00036</v>
      </c>
      <c r="E169">
        <f t="shared" si="12"/>
        <v>0.00667</v>
      </c>
      <c r="F169" s="20">
        <f t="shared" si="13"/>
        <v>0.3439824966923895</v>
      </c>
      <c r="G169" s="20">
        <f t="shared" si="14"/>
        <v>0.00012471011143875508</v>
      </c>
      <c r="H169" s="21">
        <f t="shared" si="15"/>
        <v>4.984071994322836</v>
      </c>
    </row>
    <row r="170" spans="2:8" ht="12.75">
      <c r="B170">
        <v>153</v>
      </c>
      <c r="C170" s="21">
        <f t="shared" si="11"/>
        <v>120</v>
      </c>
      <c r="D170" s="91">
        <v>0.00036</v>
      </c>
      <c r="E170">
        <f t="shared" si="12"/>
        <v>0.00667</v>
      </c>
      <c r="F170" s="20">
        <f t="shared" si="13"/>
        <v>0.34156512571141306</v>
      </c>
      <c r="G170" s="20">
        <f t="shared" si="14"/>
        <v>0.00012383369880926022</v>
      </c>
      <c r="H170" s="21">
        <f t="shared" si="15"/>
        <v>5.2148094180523845</v>
      </c>
    </row>
    <row r="171" spans="2:8" ht="12.75">
      <c r="B171">
        <v>154</v>
      </c>
      <c r="C171" s="21">
        <f t="shared" si="11"/>
        <v>120</v>
      </c>
      <c r="D171" s="91">
        <v>0.00036</v>
      </c>
      <c r="E171">
        <f t="shared" si="12"/>
        <v>0.00667</v>
      </c>
      <c r="F171" s="20">
        <f t="shared" si="13"/>
        <v>0.3391647430438417</v>
      </c>
      <c r="G171" s="20">
        <f t="shared" si="14"/>
        <v>0.0001229634452561087</v>
      </c>
      <c r="H171" s="21">
        <f t="shared" si="15"/>
        <v>5.425126194444672</v>
      </c>
    </row>
    <row r="172" spans="2:8" ht="12.75">
      <c r="B172">
        <v>155</v>
      </c>
      <c r="C172" s="21">
        <f t="shared" si="11"/>
        <v>120</v>
      </c>
      <c r="D172" s="91">
        <v>0.00036</v>
      </c>
      <c r="E172">
        <f t="shared" si="12"/>
        <v>0.00667</v>
      </c>
      <c r="F172" s="20">
        <f t="shared" si="13"/>
        <v>0.3367812293026245</v>
      </c>
      <c r="G172" s="20">
        <f t="shared" si="14"/>
        <v>0.000122099307495783</v>
      </c>
      <c r="H172" s="21">
        <f t="shared" si="15"/>
        <v>5.61800356372599</v>
      </c>
    </row>
    <row r="173" spans="2:8" ht="12.75">
      <c r="B173">
        <v>156</v>
      </c>
      <c r="C173" s="21">
        <f t="shared" si="11"/>
        <v>120</v>
      </c>
      <c r="D173" s="91">
        <v>0.00036</v>
      </c>
      <c r="E173">
        <f t="shared" si="12"/>
        <v>0.00667</v>
      </c>
      <c r="F173" s="20">
        <f t="shared" si="13"/>
        <v>0.33441446593971486</v>
      </c>
      <c r="G173" s="20">
        <f t="shared" si="14"/>
        <v>0.00012124124254894482</v>
      </c>
      <c r="H173" s="21">
        <f t="shared" si="15"/>
        <v>5.795764317779362</v>
      </c>
    </row>
    <row r="174" spans="2:8" ht="12.75">
      <c r="B174">
        <v>157</v>
      </c>
      <c r="C174" s="21">
        <f t="shared" si="11"/>
        <v>120</v>
      </c>
      <c r="D174" s="91">
        <v>0.00036</v>
      </c>
      <c r="E174">
        <f t="shared" si="12"/>
        <v>0.00667</v>
      </c>
      <c r="F174" s="20">
        <f t="shared" si="13"/>
        <v>0.33206433524017426</v>
      </c>
      <c r="G174" s="20">
        <f t="shared" si="14"/>
        <v>0.00012038920773829735</v>
      </c>
      <c r="H174" s="21">
        <f t="shared" si="15"/>
        <v>5.960260889208083</v>
      </c>
    </row>
    <row r="175" spans="2:8" ht="12.75">
      <c r="B175">
        <v>158</v>
      </c>
      <c r="C175" s="21">
        <f t="shared" si="11"/>
        <v>120</v>
      </c>
      <c r="D175" s="91">
        <v>0.00036</v>
      </c>
      <c r="E175">
        <f t="shared" si="12"/>
        <v>0.00667</v>
      </c>
      <c r="F175" s="20">
        <f t="shared" si="13"/>
        <v>0.3297307203163176</v>
      </c>
      <c r="G175" s="20">
        <f t="shared" si="14"/>
        <v>0.00011954316068646274</v>
      </c>
      <c r="H175" s="21">
        <f t="shared" si="15"/>
        <v>6.112999416863855</v>
      </c>
    </row>
    <row r="176" spans="2:8" ht="12.75">
      <c r="B176">
        <v>159</v>
      </c>
      <c r="C176" s="21">
        <f t="shared" si="11"/>
        <v>120</v>
      </c>
      <c r="D176" s="91">
        <v>0.00036</v>
      </c>
      <c r="E176">
        <f t="shared" si="12"/>
        <v>0.00667</v>
      </c>
      <c r="F176" s="20">
        <f t="shared" si="13"/>
        <v>0.32741350510189954</v>
      </c>
      <c r="G176" s="20">
        <f t="shared" si="14"/>
        <v>0.00011870305931387435</v>
      </c>
      <c r="H176" s="21">
        <f t="shared" si="15"/>
        <v>6.255224584513277</v>
      </c>
    </row>
    <row r="177" spans="2:8" ht="12.75">
      <c r="B177">
        <v>160</v>
      </c>
      <c r="C177" s="21">
        <f t="shared" si="11"/>
        <v>120</v>
      </c>
      <c r="D177" s="91">
        <v>0.00036</v>
      </c>
      <c r="E177">
        <f t="shared" si="12"/>
        <v>0.00667</v>
      </c>
      <c r="F177" s="20">
        <f t="shared" si="13"/>
        <v>0.32511257434634167</v>
      </c>
      <c r="G177" s="20">
        <f t="shared" si="14"/>
        <v>0.00011786886183668384</v>
      </c>
      <c r="H177" s="21">
        <f t="shared" si="15"/>
        <v>6.387979416108377</v>
      </c>
    </row>
    <row r="178" spans="2:8" ht="12.75">
      <c r="B178">
        <v>161</v>
      </c>
      <c r="C178" s="21">
        <f t="shared" si="11"/>
        <v>120</v>
      </c>
      <c r="D178" s="91">
        <v>0.00036</v>
      </c>
      <c r="E178">
        <f t="shared" si="12"/>
        <v>0.00667</v>
      </c>
      <c r="F178" s="20">
        <f t="shared" si="13"/>
        <v>0.3228278136090004</v>
      </c>
      <c r="G178" s="20">
        <f t="shared" si="14"/>
        <v>0.00011704052676468301</v>
      </c>
      <c r="H178" s="21">
        <f t="shared" si="15"/>
        <v>6.5121485189470825</v>
      </c>
    </row>
    <row r="179" spans="2:8" ht="12.75">
      <c r="B179">
        <v>162</v>
      </c>
      <c r="C179" s="21">
        <f t="shared" si="11"/>
        <v>120</v>
      </c>
      <c r="D179" s="91">
        <v>0.00036</v>
      </c>
      <c r="E179">
        <f t="shared" si="12"/>
        <v>0.00667</v>
      </c>
      <c r="F179" s="20">
        <f t="shared" si="13"/>
        <v>0.3205591092534752</v>
      </c>
      <c r="G179" s="20">
        <f t="shared" si="14"/>
        <v>0.00011621801289924017</v>
      </c>
      <c r="H179" s="21">
        <f t="shared" si="15"/>
        <v>6.628490058092497</v>
      </c>
    </row>
    <row r="180" spans="2:8" ht="12.75">
      <c r="B180">
        <v>163</v>
      </c>
      <c r="C180" s="21">
        <f t="shared" si="11"/>
        <v>120</v>
      </c>
      <c r="D180" s="91">
        <v>0.00036</v>
      </c>
      <c r="E180">
        <f t="shared" si="12"/>
        <v>0.00667</v>
      </c>
      <c r="F180" s="20">
        <f t="shared" si="13"/>
        <v>0.31830634844195643</v>
      </c>
      <c r="G180" s="20">
        <f t="shared" si="14"/>
        <v>0.00011540127933125107</v>
      </c>
      <c r="H180" s="21">
        <f t="shared" si="15"/>
        <v>6.737659859937701</v>
      </c>
    </row>
    <row r="181" spans="2:8" ht="12.75">
      <c r="B181">
        <v>164</v>
      </c>
      <c r="C181" s="21">
        <f t="shared" si="11"/>
        <v>120</v>
      </c>
      <c r="D181" s="91">
        <v>0.00036</v>
      </c>
      <c r="E181">
        <f t="shared" si="12"/>
        <v>0.00667</v>
      </c>
      <c r="F181" s="20">
        <f t="shared" si="13"/>
        <v>0.3160694191296134</v>
      </c>
      <c r="G181" s="20">
        <f t="shared" si="14"/>
        <v>0.00011459028543910432</v>
      </c>
      <c r="H181" s="21">
        <f t="shared" si="15"/>
        <v>6.840229893790447</v>
      </c>
    </row>
    <row r="182" spans="2:8" ht="12.75">
      <c r="B182">
        <v>165</v>
      </c>
      <c r="C182" s="21">
        <f t="shared" si="11"/>
        <v>120</v>
      </c>
      <c r="D182" s="91">
        <v>0.00037</v>
      </c>
      <c r="E182">
        <f t="shared" si="12"/>
        <v>0.00667</v>
      </c>
      <c r="F182" s="20">
        <f t="shared" si="13"/>
        <v>0.31384821005902147</v>
      </c>
      <c r="G182" s="20">
        <f t="shared" si="14"/>
        <v>0.00011694568507795695</v>
      </c>
      <c r="H182" s="21">
        <f t="shared" si="15"/>
        <v>6.936702657772738</v>
      </c>
    </row>
    <row r="183" spans="2:8" ht="12.75">
      <c r="B183">
        <v>166</v>
      </c>
      <c r="C183" s="21">
        <f t="shared" si="11"/>
        <v>120</v>
      </c>
      <c r="D183" s="91">
        <v>0.00037</v>
      </c>
      <c r="E183">
        <f t="shared" si="12"/>
        <v>0.00667</v>
      </c>
      <c r="F183" s="20">
        <f t="shared" si="13"/>
        <v>0.31163949320620354</v>
      </c>
      <c r="G183" s="20">
        <f t="shared" si="14"/>
        <v>0.00011612383772183794</v>
      </c>
      <c r="H183" s="21">
        <f t="shared" si="15"/>
        <v>7.027522528188444</v>
      </c>
    </row>
    <row r="184" spans="2:8" ht="12.75">
      <c r="B184">
        <v>167</v>
      </c>
      <c r="C184" s="21">
        <f t="shared" si="11"/>
        <v>120</v>
      </c>
      <c r="D184" s="91">
        <v>0.00037</v>
      </c>
      <c r="E184">
        <f t="shared" si="12"/>
        <v>0.00667</v>
      </c>
      <c r="F184" s="20">
        <f t="shared" si="13"/>
        <v>0.3094463202691372</v>
      </c>
      <c r="G184" s="20">
        <f t="shared" si="14"/>
        <v>0.00011530661248629531</v>
      </c>
      <c r="H184" s="21">
        <f t="shared" si="15"/>
        <v>7.1130848220315555</v>
      </c>
    </row>
    <row r="185" spans="2:8" ht="12.75">
      <c r="B185">
        <v>168</v>
      </c>
      <c r="C185" s="21">
        <f t="shared" si="11"/>
        <v>120</v>
      </c>
      <c r="D185" s="91">
        <v>0.00037</v>
      </c>
      <c r="E185">
        <f t="shared" si="12"/>
        <v>0.00667</v>
      </c>
      <c r="F185" s="20">
        <f t="shared" si="13"/>
        <v>0.3072685818570163</v>
      </c>
      <c r="G185" s="20">
        <f t="shared" si="14"/>
        <v>0.00011449513849958076</v>
      </c>
      <c r="H185" s="21">
        <f t="shared" si="15"/>
        <v>7.19374311274502</v>
      </c>
    </row>
    <row r="186" spans="2:8" ht="12.75">
      <c r="B186">
        <v>169</v>
      </c>
      <c r="C186" s="21">
        <f t="shared" si="11"/>
        <v>120</v>
      </c>
      <c r="D186" s="91">
        <v>0.00037</v>
      </c>
      <c r="E186">
        <f t="shared" si="12"/>
        <v>0.00667</v>
      </c>
      <c r="F186" s="20">
        <f t="shared" si="13"/>
        <v>0.3051061693488761</v>
      </c>
      <c r="G186" s="20">
        <f t="shared" si="14"/>
        <v>0.00011368937528709602</v>
      </c>
      <c r="H186" s="21">
        <f t="shared" si="15"/>
        <v>7.269815194631851</v>
      </c>
    </row>
    <row r="187" spans="2:8" ht="12.75">
      <c r="B187">
        <v>170</v>
      </c>
      <c r="C187" s="21">
        <f t="shared" si="11"/>
        <v>120</v>
      </c>
      <c r="D187" s="91">
        <v>0.00037</v>
      </c>
      <c r="E187">
        <f t="shared" si="12"/>
        <v>0.00667</v>
      </c>
      <c r="F187" s="20">
        <f t="shared" si="13"/>
        <v>0.30295897488817536</v>
      </c>
      <c r="G187" s="20">
        <f t="shared" si="14"/>
        <v>0.00011288928265908415</v>
      </c>
      <c r="H187" s="21">
        <f t="shared" si="15"/>
        <v>7.341587989605759</v>
      </c>
    </row>
    <row r="188" spans="2:8" ht="12.75">
      <c r="B188">
        <v>171</v>
      </c>
      <c r="C188" s="21">
        <f t="shared" si="11"/>
        <v>120</v>
      </c>
      <c r="D188" s="91">
        <v>0.00037</v>
      </c>
      <c r="E188">
        <f t="shared" si="12"/>
        <v>0.00667</v>
      </c>
      <c r="F188" s="20">
        <f t="shared" si="13"/>
        <v>0.30082689137741675</v>
      </c>
      <c r="G188" s="20">
        <f t="shared" si="14"/>
        <v>0.00011209482070862488</v>
      </c>
      <c r="H188" s="21">
        <f t="shared" si="15"/>
        <v>7.40932161731739</v>
      </c>
    </row>
    <row r="189" spans="2:8" ht="12.75">
      <c r="B189">
        <v>172</v>
      </c>
      <c r="C189" s="21">
        <f t="shared" si="11"/>
        <v>120</v>
      </c>
      <c r="D189" s="91">
        <v>0.00037</v>
      </c>
      <c r="E189">
        <f t="shared" si="12"/>
        <v>0.00667</v>
      </c>
      <c r="F189" s="20">
        <f t="shared" si="13"/>
        <v>0.298709812472805</v>
      </c>
      <c r="G189" s="20">
        <f t="shared" si="14"/>
        <v>0.00011130594980964419</v>
      </c>
      <c r="H189" s="21">
        <f t="shared" si="15"/>
        <v>7.473252797033811</v>
      </c>
    </row>
    <row r="190" spans="2:8" ht="12.75">
      <c r="B190">
        <v>173</v>
      </c>
      <c r="C190" s="21">
        <f t="shared" si="11"/>
        <v>120</v>
      </c>
      <c r="D190" s="91">
        <v>0.00037</v>
      </c>
      <c r="E190">
        <f t="shared" si="12"/>
        <v>0.00667</v>
      </c>
      <c r="F190" s="20">
        <f t="shared" si="13"/>
        <v>0.2966076325789426</v>
      </c>
      <c r="G190" s="20">
        <f t="shared" si="14"/>
        <v>0.00011052263061493784</v>
      </c>
      <c r="H190" s="21">
        <f t="shared" si="15"/>
        <v>7.5335977109632335</v>
      </c>
    </row>
    <row r="191" spans="2:8" ht="12.75">
      <c r="B191">
        <v>174</v>
      </c>
      <c r="C191" s="21">
        <f t="shared" si="11"/>
        <v>120</v>
      </c>
      <c r="D191" s="91">
        <v>0.00037</v>
      </c>
      <c r="E191">
        <f t="shared" si="12"/>
        <v>0.00667</v>
      </c>
      <c r="F191" s="20">
        <f t="shared" si="13"/>
        <v>0.29452024684356337</v>
      </c>
      <c r="G191" s="20">
        <f t="shared" si="14"/>
        <v>0.00010974482405420877</v>
      </c>
      <c r="H191" s="21">
        <f t="shared" si="15"/>
        <v>7.590554429946489</v>
      </c>
    </row>
    <row r="192" spans="2:8" ht="12.75">
      <c r="B192">
        <v>175</v>
      </c>
      <c r="C192" s="21">
        <f t="shared" si="11"/>
        <v>120</v>
      </c>
      <c r="D192" s="91">
        <v>0.00037</v>
      </c>
      <c r="E192">
        <f t="shared" si="12"/>
        <v>0.00667</v>
      </c>
      <c r="F192" s="20">
        <f t="shared" si="13"/>
        <v>0.29244755115230187</v>
      </c>
      <c r="G192" s="20">
        <f t="shared" si="14"/>
        <v>0.00010897249133211845</v>
      </c>
      <c r="H192" s="21">
        <f t="shared" si="15"/>
        <v>7.644304980791818</v>
      </c>
    </row>
    <row r="193" spans="2:8" ht="12.75">
      <c r="B193">
        <v>176</v>
      </c>
      <c r="C193" s="21">
        <f t="shared" si="11"/>
        <v>120</v>
      </c>
      <c r="D193" s="91">
        <v>0.00037</v>
      </c>
      <c r="E193">
        <f t="shared" si="12"/>
        <v>0.00667</v>
      </c>
      <c r="F193" s="20">
        <f t="shared" si="13"/>
        <v>0.2903894421235012</v>
      </c>
      <c r="G193" s="20">
        <f t="shared" si="14"/>
        <v>0.00010820559392635169</v>
      </c>
      <c r="H193" s="21">
        <f t="shared" si="15"/>
        <v>7.695017118075922</v>
      </c>
    </row>
    <row r="194" spans="2:8" ht="12.75">
      <c r="B194">
        <v>177</v>
      </c>
      <c r="C194" s="21">
        <f t="shared" si="11"/>
        <v>120</v>
      </c>
      <c r="D194" s="91">
        <v>0.00037</v>
      </c>
      <c r="E194">
        <f t="shared" si="12"/>
        <v>0.00667</v>
      </c>
      <c r="F194" s="20">
        <f t="shared" si="13"/>
        <v>0.28834581710305596</v>
      </c>
      <c r="G194" s="20">
        <f t="shared" si="14"/>
        <v>0.00010744409358569545</v>
      </c>
      <c r="H194" s="21">
        <f t="shared" si="15"/>
        <v>7.742845850600964</v>
      </c>
    </row>
    <row r="195" spans="2:8" ht="12.75">
      <c r="B195">
        <v>178</v>
      </c>
      <c r="C195" s="21">
        <f t="shared" si="11"/>
        <v>120</v>
      </c>
      <c r="D195" s="91">
        <v>0.00037</v>
      </c>
      <c r="E195">
        <f t="shared" si="12"/>
        <v>0.00667</v>
      </c>
      <c r="F195" s="20">
        <f t="shared" si="13"/>
        <v>0.2863165741592925</v>
      </c>
      <c r="G195" s="20">
        <f t="shared" si="14"/>
        <v>0.0001066879523281307</v>
      </c>
      <c r="H195" s="21">
        <f t="shared" si="15"/>
        <v>7.787934762910695</v>
      </c>
    </row>
    <row r="196" spans="2:8" ht="12.75">
      <c r="B196">
        <v>179</v>
      </c>
      <c r="C196" s="21">
        <f t="shared" si="11"/>
        <v>120</v>
      </c>
      <c r="D196" s="91">
        <v>0.00037</v>
      </c>
      <c r="E196">
        <f t="shared" si="12"/>
        <v>0.00667</v>
      </c>
      <c r="F196" s="20">
        <f t="shared" si="13"/>
        <v>0.28430161207788446</v>
      </c>
      <c r="G196" s="20">
        <f t="shared" si="14"/>
        <v>0.00010593713243893823</v>
      </c>
      <c r="H196" s="21">
        <f t="shared" si="15"/>
        <v>7.830417164622442</v>
      </c>
    </row>
    <row r="197" spans="2:8" ht="12.75">
      <c r="B197">
        <v>180</v>
      </c>
      <c r="C197" s="21">
        <f t="shared" si="11"/>
        <v>120</v>
      </c>
      <c r="D197" s="91">
        <v>0.00037</v>
      </c>
      <c r="E197">
        <f t="shared" si="12"/>
        <v>0.00667</v>
      </c>
      <c r="F197" s="20">
        <f t="shared" si="13"/>
        <v>0.2823008303568046</v>
      </c>
      <c r="G197" s="20">
        <f t="shared" si="14"/>
        <v>0.00010519159646881725</v>
      </c>
      <c r="H197" s="21">
        <f t="shared" si="15"/>
        <v>7.870417094307583</v>
      </c>
    </row>
    <row r="198" spans="2:8" ht="12.75">
      <c r="B198">
        <v>181</v>
      </c>
      <c r="C198" s="21">
        <f t="shared" si="11"/>
        <v>120</v>
      </c>
      <c r="D198" s="91">
        <v>0.00037</v>
      </c>
      <c r="E198">
        <f t="shared" si="12"/>
        <v>0.00667</v>
      </c>
      <c r="F198" s="20">
        <f t="shared" si="13"/>
        <v>0.28031412920131193</v>
      </c>
      <c r="G198" s="20">
        <f t="shared" si="14"/>
        <v>0.00010445130723201769</v>
      </c>
      <c r="H198" s="21">
        <f t="shared" si="15"/>
        <v>7.908050199876412</v>
      </c>
    </row>
    <row r="199" spans="2:8" ht="12.75">
      <c r="B199">
        <v>182</v>
      </c>
      <c r="C199" s="21">
        <f t="shared" si="11"/>
        <v>120</v>
      </c>
      <c r="D199" s="91">
        <v>0.00037</v>
      </c>
      <c r="E199">
        <f t="shared" si="12"/>
        <v>0.00667</v>
      </c>
      <c r="F199" s="20">
        <f t="shared" si="13"/>
        <v>0.2783414095189742</v>
      </c>
      <c r="G199" s="20">
        <f t="shared" si="14"/>
        <v>0.00010371622780448542</v>
      </c>
      <c r="H199" s="21">
        <f t="shared" si="15"/>
        <v>7.943424513602239</v>
      </c>
    </row>
    <row r="200" spans="2:8" ht="12.75">
      <c r="B200">
        <v>183</v>
      </c>
      <c r="C200" s="21">
        <f t="shared" si="11"/>
        <v>120</v>
      </c>
      <c r="D200" s="91">
        <v>0.00037</v>
      </c>
      <c r="E200">
        <f t="shared" si="12"/>
        <v>0.00667</v>
      </c>
      <c r="F200" s="20">
        <f t="shared" si="13"/>
        <v>0.2763825729147252</v>
      </c>
      <c r="G200" s="20">
        <f t="shared" si="14"/>
        <v>0.00010298632152202044</v>
      </c>
      <c r="H200" s="21">
        <f t="shared" si="15"/>
        <v>7.97664113685063</v>
      </c>
    </row>
    <row r="201" spans="2:8" ht="12.75">
      <c r="B201">
        <v>184</v>
      </c>
      <c r="C201" s="21">
        <f t="shared" si="11"/>
        <v>120</v>
      </c>
      <c r="D201" s="91">
        <v>0.00037</v>
      </c>
      <c r="E201">
        <f t="shared" si="12"/>
        <v>0.00667</v>
      </c>
      <c r="F201" s="20">
        <f t="shared" si="13"/>
        <v>0.2744375216859572</v>
      </c>
      <c r="G201" s="20">
        <f t="shared" si="14"/>
        <v>0.00010226155197844832</v>
      </c>
      <c r="H201" s="21">
        <f t="shared" si="15"/>
        <v>8.007794847091889</v>
      </c>
    </row>
    <row r="202" spans="2:8" ht="12.75">
      <c r="B202">
        <v>185</v>
      </c>
      <c r="C202" s="21">
        <f t="shared" si="11"/>
        <v>120</v>
      </c>
      <c r="D202" s="91">
        <v>0.00037</v>
      </c>
      <c r="E202">
        <f t="shared" si="12"/>
        <v>0.00667</v>
      </c>
      <c r="F202" s="20">
        <f t="shared" si="13"/>
        <v>0.27250615881764784</v>
      </c>
      <c r="G202" s="20">
        <f t="shared" si="14"/>
        <v>0.00010154188302380416</v>
      </c>
      <c r="H202" s="21">
        <f t="shared" si="15"/>
        <v>8.036974637752264</v>
      </c>
    </row>
    <row r="203" spans="2:8" ht="12.75">
      <c r="B203">
        <v>186</v>
      </c>
      <c r="C203" s="21">
        <f t="shared" si="11"/>
        <v>120</v>
      </c>
      <c r="D203" s="91">
        <v>0.00037</v>
      </c>
      <c r="E203">
        <f t="shared" si="12"/>
        <v>0.00667</v>
      </c>
      <c r="F203" s="20">
        <f t="shared" si="13"/>
        <v>0.27058838797752094</v>
      </c>
      <c r="G203" s="20">
        <f t="shared" si="14"/>
        <v>0.0001008272787625297</v>
      </c>
      <c r="H203" s="21">
        <f t="shared" si="15"/>
        <v>8.06426419980263</v>
      </c>
    </row>
    <row r="204" spans="2:8" ht="12.75">
      <c r="B204">
        <v>187</v>
      </c>
      <c r="C204" s="21">
        <f t="shared" si="11"/>
        <v>120</v>
      </c>
      <c r="D204" s="91">
        <v>0.00037</v>
      </c>
      <c r="E204">
        <f t="shared" si="12"/>
        <v>0.00667</v>
      </c>
      <c r="F204" s="20">
        <f t="shared" si="13"/>
        <v>0.2686841135112419</v>
      </c>
      <c r="G204" s="20">
        <f t="shared" si="14"/>
        <v>0.00010011770355168275</v>
      </c>
      <c r="H204" s="21">
        <f t="shared" si="15"/>
        <v>8.08974235261891</v>
      </c>
    </row>
    <row r="205" spans="2:8" ht="12.75">
      <c r="B205">
        <v>188</v>
      </c>
      <c r="C205" s="21">
        <f t="shared" si="11"/>
        <v>120</v>
      </c>
      <c r="D205" s="91">
        <v>0.00037</v>
      </c>
      <c r="E205">
        <f t="shared" si="12"/>
        <v>0.00667</v>
      </c>
      <c r="F205" s="20">
        <f t="shared" si="13"/>
        <v>0.26679324043764646</v>
      </c>
      <c r="G205" s="20">
        <f t="shared" si="14"/>
        <v>9.941312199915949E-05</v>
      </c>
      <c r="H205" s="21">
        <f t="shared" si="15"/>
        <v>8.113483430522827</v>
      </c>
    </row>
    <row r="206" spans="2:8" ht="12.75">
      <c r="B206">
        <v>189</v>
      </c>
      <c r="C206" s="21">
        <f t="shared" si="11"/>
        <v>120</v>
      </c>
      <c r="D206" s="91">
        <v>0.00037</v>
      </c>
      <c r="E206">
        <f t="shared" si="12"/>
        <v>0.00667</v>
      </c>
      <c r="F206" s="20">
        <f t="shared" si="13"/>
        <v>0.26491567444400355</v>
      </c>
      <c r="G206" s="20">
        <f t="shared" si="14"/>
        <v>9.871349896192919E-05</v>
      </c>
      <c r="H206" s="21">
        <f t="shared" si="15"/>
        <v>8.13555763047236</v>
      </c>
    </row>
    <row r="207" spans="2:8" ht="12.75">
      <c r="B207">
        <v>190</v>
      </c>
      <c r="C207" s="21">
        <f t="shared" si="11"/>
        <v>120</v>
      </c>
      <c r="D207" s="91">
        <v>0.00037</v>
      </c>
      <c r="E207">
        <f t="shared" si="12"/>
        <v>0.00667</v>
      </c>
      <c r="F207" s="20">
        <f t="shared" si="13"/>
        <v>0.2630513218813107</v>
      </c>
      <c r="G207" s="20">
        <f t="shared" si="14"/>
        <v>9.801879954428131E-05</v>
      </c>
      <c r="H207" s="21">
        <f t="shared" si="15"/>
        <v>8.156031325590694</v>
      </c>
    </row>
    <row r="208" spans="2:8" ht="12.75">
      <c r="B208">
        <v>191</v>
      </c>
      <c r="C208" s="21">
        <f t="shared" si="11"/>
        <v>120</v>
      </c>
      <c r="D208" s="91">
        <v>0.00037</v>
      </c>
      <c r="E208">
        <f t="shared" si="12"/>
        <v>0.00667</v>
      </c>
      <c r="F208" s="20">
        <f t="shared" si="13"/>
        <v>0.26120008975962355</v>
      </c>
      <c r="G208" s="20">
        <f t="shared" si="14"/>
        <v>9.732898909608496E-05</v>
      </c>
      <c r="H208" s="21">
        <f t="shared" si="15"/>
        <v>8.174967348565927</v>
      </c>
    </row>
    <row r="209" spans="2:8" ht="12.75">
      <c r="B209">
        <v>192</v>
      </c>
      <c r="C209" s="21">
        <f t="shared" si="11"/>
        <v>120</v>
      </c>
      <c r="D209" s="91">
        <v>0.00037</v>
      </c>
      <c r="E209">
        <f t="shared" si="12"/>
        <v>0.00667</v>
      </c>
      <c r="F209" s="20">
        <f t="shared" si="13"/>
        <v>0.25936188574341734</v>
      </c>
      <c r="G209" s="20">
        <f t="shared" si="14"/>
        <v>9.664403321106071E-05</v>
      </c>
      <c r="H209" s="21">
        <f t="shared" si="15"/>
        <v>8.19242524840182</v>
      </c>
    </row>
    <row r="210" spans="2:8" ht="12.75">
      <c r="B210">
        <v>193</v>
      </c>
      <c r="C210" s="21">
        <f t="shared" si="11"/>
        <v>120</v>
      </c>
      <c r="D210" s="91">
        <v>0.00037</v>
      </c>
      <c r="E210">
        <f t="shared" si="12"/>
        <v>0.00667</v>
      </c>
      <c r="F210" s="20">
        <f t="shared" si="13"/>
        <v>0.25753661814698153</v>
      </c>
      <c r="G210" s="20">
        <f t="shared" si="14"/>
        <v>9.596389772506441E-05</v>
      </c>
      <c r="H210" s="21">
        <f t="shared" si="15"/>
        <v>8.208461523533865</v>
      </c>
    </row>
    <row r="211" spans="2:8" ht="12.75">
      <c r="B211">
        <v>194</v>
      </c>
      <c r="C211" s="21">
        <f aca="true" t="shared" si="16" ref="C211:C274">C210</f>
        <v>120</v>
      </c>
      <c r="D211" s="91">
        <v>0.00037</v>
      </c>
      <c r="E211">
        <f aca="true" t="shared" si="17" ref="E211:E274">E210</f>
        <v>0.00667</v>
      </c>
      <c r="F211" s="20">
        <f aca="true" t="shared" si="18" ref="F211:F274">F210*(1-D210)*(1-E210)</f>
        <v>0.25572419592984674</v>
      </c>
      <c r="G211" s="20">
        <f aca="true" t="shared" si="19" ref="G211:G274">F210*D211</f>
        <v>9.528854871438316E-05</v>
      </c>
      <c r="H211" s="21">
        <f t="shared" si="15"/>
        <v>8.223129833928336</v>
      </c>
    </row>
    <row r="212" spans="2:8" ht="12.75">
      <c r="B212">
        <v>195</v>
      </c>
      <c r="C212" s="21">
        <f t="shared" si="16"/>
        <v>120</v>
      </c>
      <c r="D212" s="91">
        <v>0.00037</v>
      </c>
      <c r="E212">
        <f t="shared" si="17"/>
        <v>0.00667</v>
      </c>
      <c r="F212" s="20">
        <f t="shared" si="18"/>
        <v>0.25392452869224375</v>
      </c>
      <c r="G212" s="20">
        <f t="shared" si="19"/>
        <v>9.461795249404329E-05</v>
      </c>
      <c r="H212" s="21">
        <f t="shared" si="15"/>
        <v>8.236481194446185</v>
      </c>
    </row>
    <row r="213" spans="2:8" ht="12.75">
      <c r="B213">
        <v>196</v>
      </c>
      <c r="C213" s="21">
        <f t="shared" si="16"/>
        <v>120</v>
      </c>
      <c r="D213" s="91">
        <v>0.00037</v>
      </c>
      <c r="E213">
        <f t="shared" si="17"/>
        <v>0.00667</v>
      </c>
      <c r="F213" s="20">
        <f t="shared" si="18"/>
        <v>0.2521375266705947</v>
      </c>
      <c r="G213" s="20">
        <f t="shared" si="19"/>
        <v>9.395207561613019E-05</v>
      </c>
      <c r="H213" s="21">
        <f t="shared" si="15"/>
        <v>8.248564151464922</v>
      </c>
    </row>
    <row r="214" spans="2:8" ht="12.75">
      <c r="B214">
        <v>197</v>
      </c>
      <c r="C214" s="21">
        <f t="shared" si="16"/>
        <v>120</v>
      </c>
      <c r="D214" s="91">
        <v>0.00037</v>
      </c>
      <c r="E214">
        <f t="shared" si="17"/>
        <v>0.00667</v>
      </c>
      <c r="F214" s="20">
        <f t="shared" si="18"/>
        <v>0.2503631007330358</v>
      </c>
      <c r="G214" s="20">
        <f t="shared" si="19"/>
        <v>9.329088486812003E-05</v>
      </c>
      <c r="H214" s="21">
        <f t="shared" si="15"/>
        <v>8.259424944505973</v>
      </c>
    </row>
    <row r="215" spans="2:8" ht="12.75">
      <c r="B215">
        <v>198</v>
      </c>
      <c r="C215" s="21">
        <f t="shared" si="16"/>
        <v>120</v>
      </c>
      <c r="D215" s="91">
        <v>0.00037</v>
      </c>
      <c r="E215">
        <f t="shared" si="17"/>
        <v>0.00667</v>
      </c>
      <c r="F215" s="20">
        <f t="shared" si="18"/>
        <v>0.24860116237497157</v>
      </c>
      <c r="G215" s="20">
        <f t="shared" si="19"/>
        <v>9.263434727122325E-05</v>
      </c>
      <c r="H215" s="21">
        <f t="shared" si="15"/>
        <v>8.26910765440182</v>
      </c>
    </row>
    <row r="216" spans="2:8" ht="12.75">
      <c r="B216">
        <v>199</v>
      </c>
      <c r="C216" s="21">
        <f t="shared" si="16"/>
        <v>120</v>
      </c>
      <c r="D216" s="91">
        <v>0.00037</v>
      </c>
      <c r="E216">
        <f t="shared" si="17"/>
        <v>0.00667</v>
      </c>
      <c r="F216" s="20">
        <f t="shared" si="18"/>
        <v>0.2468516237146604</v>
      </c>
      <c r="G216" s="20">
        <f t="shared" si="19"/>
        <v>9.198243007873948E-05</v>
      </c>
      <c r="H216" s="21">
        <f t="shared" si="15"/>
        <v>8.277654339355799</v>
      </c>
    </row>
    <row r="217" spans="2:8" ht="12.75">
      <c r="B217">
        <v>200</v>
      </c>
      <c r="C217" s="21">
        <f t="shared" si="16"/>
        <v>120</v>
      </c>
      <c r="D217" s="91">
        <v>0.00037</v>
      </c>
      <c r="E217">
        <f t="shared" si="17"/>
        <v>0.00667</v>
      </c>
      <c r="F217" s="20">
        <f t="shared" si="18"/>
        <v>0.24511439748883138</v>
      </c>
      <c r="G217" s="20">
        <f t="shared" si="19"/>
        <v>9.133510077442435E-05</v>
      </c>
      <c r="H217" s="21">
        <f t="shared" si="15"/>
        <v>8.285105160088051</v>
      </c>
    </row>
    <row r="218" spans="2:8" ht="12.75">
      <c r="B218">
        <v>201</v>
      </c>
      <c r="C218" s="21">
        <f t="shared" si="16"/>
        <v>120</v>
      </c>
      <c r="D218" s="91">
        <v>0.00037</v>
      </c>
      <c r="E218">
        <f t="shared" si="17"/>
        <v>0.00667</v>
      </c>
      <c r="F218" s="20">
        <f t="shared" si="18"/>
        <v>0.24338939704833157</v>
      </c>
      <c r="G218" s="20">
        <f t="shared" si="19"/>
        <v>9.069232707086761E-05</v>
      </c>
      <c r="H218" s="21">
        <f t="shared" si="15"/>
        <v>8.291498495124738</v>
      </c>
    </row>
    <row r="219" spans="2:8" ht="12.75">
      <c r="B219">
        <v>202</v>
      </c>
      <c r="C219" s="21">
        <f t="shared" si="16"/>
        <v>120</v>
      </c>
      <c r="D219" s="91">
        <v>0.00037</v>
      </c>
      <c r="E219">
        <f t="shared" si="17"/>
        <v>0.00667</v>
      </c>
      <c r="F219" s="20">
        <f t="shared" si="18"/>
        <v>0.24167653635380432</v>
      </c>
      <c r="G219" s="20">
        <f t="shared" si="19"/>
        <v>9.005407690788268E-05</v>
      </c>
      <c r="H219" s="21">
        <f t="shared" si="15"/>
        <v>8.296871047168457</v>
      </c>
    </row>
    <row r="220" spans="2:8" ht="12.75">
      <c r="B220">
        <v>203</v>
      </c>
      <c r="C220" s="21">
        <f t="shared" si="16"/>
        <v>120</v>
      </c>
      <c r="D220" s="91">
        <v>0.00037</v>
      </c>
      <c r="E220">
        <f t="shared" si="17"/>
        <v>0.00667</v>
      </c>
      <c r="F220" s="20">
        <f t="shared" si="18"/>
        <v>0.2399757299713976</v>
      </c>
      <c r="G220" s="20">
        <f t="shared" si="19"/>
        <v>8.942031845090759E-05</v>
      </c>
      <c r="H220" s="21">
        <f t="shared" si="15"/>
        <v>8.301257941383078</v>
      </c>
    </row>
    <row r="221" spans="2:8" ht="12.75">
      <c r="B221">
        <v>204</v>
      </c>
      <c r="C221" s="21">
        <f t="shared" si="16"/>
        <v>120</v>
      </c>
      <c r="D221" s="91">
        <v>0.00037</v>
      </c>
      <c r="E221">
        <f t="shared" si="17"/>
        <v>0.00667</v>
      </c>
      <c r="F221" s="20">
        <f t="shared" si="18"/>
        <v>0.23828689306850298</v>
      </c>
      <c r="G221" s="20">
        <f t="shared" si="19"/>
        <v>8.87910200894171E-05</v>
      </c>
      <c r="H221" s="21">
        <f t="shared" si="15"/>
        <v>8.30469281633652</v>
      </c>
    </row>
    <row r="222" spans="2:8" ht="12.75">
      <c r="B222">
        <v>205</v>
      </c>
      <c r="C222" s="21">
        <f t="shared" si="16"/>
        <v>120</v>
      </c>
      <c r="D222" s="91">
        <v>0.00037</v>
      </c>
      <c r="E222">
        <f t="shared" si="17"/>
        <v>0.00667</v>
      </c>
      <c r="F222" s="20">
        <f t="shared" si="18"/>
        <v>0.23660994140952415</v>
      </c>
      <c r="G222" s="20">
        <f t="shared" si="19"/>
        <v>8.81661504353461E-05</v>
      </c>
      <c r="H222" s="21">
        <f t="shared" si="15"/>
        <v>8.30720790826415</v>
      </c>
    </row>
    <row r="223" spans="2:8" ht="12.75">
      <c r="B223">
        <v>206</v>
      </c>
      <c r="C223" s="21">
        <f t="shared" si="16"/>
        <v>120</v>
      </c>
      <c r="D223" s="91">
        <v>0.00037</v>
      </c>
      <c r="E223">
        <f t="shared" si="17"/>
        <v>0.00667</v>
      </c>
      <c r="F223" s="20">
        <f t="shared" si="18"/>
        <v>0.2349447913516755</v>
      </c>
      <c r="G223" s="20">
        <f t="shared" si="19"/>
        <v>8.754567832152394E-05</v>
      </c>
      <c r="H223" s="21">
        <f t="shared" si="15"/>
        <v>8.308834129246751</v>
      </c>
    </row>
    <row r="224" spans="2:8" ht="12.75">
      <c r="B224">
        <v>207</v>
      </c>
      <c r="C224" s="21">
        <f t="shared" si="16"/>
        <v>120</v>
      </c>
      <c r="D224" s="91">
        <v>0.00037</v>
      </c>
      <c r="E224">
        <f t="shared" si="17"/>
        <v>0.00667</v>
      </c>
      <c r="F224" s="20">
        <f t="shared" si="18"/>
        <v>0.2332913598408103</v>
      </c>
      <c r="G224" s="20">
        <f t="shared" si="19"/>
        <v>8.692957280011994E-05</v>
      </c>
      <c r="H224" s="21">
        <f t="shared" si="15"/>
        <v>8.309601139834458</v>
      </c>
    </row>
    <row r="225" spans="2:8" ht="12.75">
      <c r="B225">
        <v>208</v>
      </c>
      <c r="C225" s="21">
        <f t="shared" si="16"/>
        <v>120</v>
      </c>
      <c r="D225" s="91">
        <v>0.00037</v>
      </c>
      <c r="E225">
        <f t="shared" si="17"/>
        <v>0.00667</v>
      </c>
      <c r="F225" s="20">
        <f t="shared" si="18"/>
        <v>0.23164956440727796</v>
      </c>
      <c r="G225" s="20">
        <f t="shared" si="19"/>
        <v>8.63178031410998E-05</v>
      </c>
      <c r="H225" s="21">
        <f t="shared" si="15"/>
        <v>8.309537416594683</v>
      </c>
    </row>
    <row r="226" spans="2:8" ht="12.75">
      <c r="B226">
        <v>209</v>
      </c>
      <c r="C226" s="21">
        <f t="shared" si="16"/>
        <v>120</v>
      </c>
      <c r="D226" s="91">
        <v>0.00037</v>
      </c>
      <c r="E226">
        <f t="shared" si="17"/>
        <v>0.00667</v>
      </c>
      <c r="F226" s="20">
        <f t="shared" si="18"/>
        <v>0.23001932316181073</v>
      </c>
      <c r="G226" s="20">
        <f t="shared" si="19"/>
        <v>8.571033883069285E-05</v>
      </c>
      <c r="H226" s="21">
        <f aca="true" t="shared" si="20" ref="H226:H280">($C$6*(1-$C$7)^$C$4+gblackscholes("p",$C$6*(1-$C$7)^$C$3,$C$8,$C$3,$C$9,$C$9,$C$10)*(1-$C$7)^($C$4-$C$3)+($C$6*(1-$C$7)^$C$3+gblackscholes("p",$C$6*(1-$C$7)^$C$3,$C$8,$C$3,$C$9,$C$9,$C$10))*$C$13)*gblackscholes("p",(1-$C$7)^(B226/12-$C$4),1,B226/12-$C$4,$C$9,$C$9,$C$10)</f>
        <v>8.3086703150134</v>
      </c>
    </row>
    <row r="227" spans="2:8" ht="12.75">
      <c r="B227">
        <v>210</v>
      </c>
      <c r="C227" s="21">
        <f t="shared" si="16"/>
        <v>120</v>
      </c>
      <c r="D227" s="91">
        <v>0.00037</v>
      </c>
      <c r="E227">
        <f t="shared" si="17"/>
        <v>0.00667</v>
      </c>
      <c r="F227" s="20">
        <f t="shared" si="18"/>
        <v>0.22840055479143923</v>
      </c>
      <c r="G227" s="20">
        <f t="shared" si="19"/>
        <v>8.510714956986997E-05</v>
      </c>
      <c r="H227" s="21">
        <f t="shared" si="20"/>
        <v>8.307026128137135</v>
      </c>
    </row>
    <row r="228" spans="2:8" ht="12.75">
      <c r="B228">
        <v>211</v>
      </c>
      <c r="C228" s="21">
        <f t="shared" si="16"/>
        <v>120</v>
      </c>
      <c r="D228" s="91">
        <v>0.00037</v>
      </c>
      <c r="E228">
        <f t="shared" si="17"/>
        <v>0.00667</v>
      </c>
      <c r="F228" s="20">
        <f t="shared" si="18"/>
        <v>0.22679317855543668</v>
      </c>
      <c r="G228" s="20">
        <f t="shared" si="19"/>
        <v>8.450820527283252E-05</v>
      </c>
      <c r="H228" s="21">
        <f t="shared" si="20"/>
        <v>8.304630141304967</v>
      </c>
    </row>
    <row r="229" spans="2:8" ht="12.75">
      <c r="B229">
        <v>212</v>
      </c>
      <c r="C229" s="21">
        <f t="shared" si="16"/>
        <v>120</v>
      </c>
      <c r="D229" s="91">
        <v>0.00037</v>
      </c>
      <c r="E229">
        <f t="shared" si="17"/>
        <v>0.00667</v>
      </c>
      <c r="F229" s="20">
        <f t="shared" si="18"/>
        <v>0.22519711428129177</v>
      </c>
      <c r="G229" s="20">
        <f t="shared" si="19"/>
        <v>8.391347606551156E-05</v>
      </c>
      <c r="H229" s="21">
        <f t="shared" si="20"/>
        <v>8.301506683286824</v>
      </c>
    </row>
    <row r="230" spans="2:8" ht="12.75">
      <c r="B230">
        <v>213</v>
      </c>
      <c r="C230" s="21">
        <f t="shared" si="16"/>
        <v>120</v>
      </c>
      <c r="D230" s="91">
        <v>0.00037</v>
      </c>
      <c r="E230">
        <f t="shared" si="17"/>
        <v>0.00667</v>
      </c>
      <c r="F230" s="20">
        <f t="shared" si="18"/>
        <v>0.22361228236070982</v>
      </c>
      <c r="G230" s="20">
        <f t="shared" si="19"/>
        <v>8.332293228407795E-05</v>
      </c>
      <c r="H230" s="21">
        <f t="shared" si="20"/>
        <v>8.297679174113814</v>
      </c>
    </row>
    <row r="231" spans="2:8" ht="12.75">
      <c r="B231">
        <v>214</v>
      </c>
      <c r="C231" s="21">
        <f t="shared" si="16"/>
        <v>120</v>
      </c>
      <c r="D231" s="91">
        <v>0.00037</v>
      </c>
      <c r="E231">
        <f t="shared" si="17"/>
        <v>0.00667</v>
      </c>
      <c r="F231" s="20">
        <f t="shared" si="18"/>
        <v>0.22203860374564208</v>
      </c>
      <c r="G231" s="20">
        <f t="shared" si="19"/>
        <v>8.273654447346263E-05</v>
      </c>
      <c r="H231" s="21">
        <f t="shared" si="20"/>
        <v>8.293170169860398</v>
      </c>
    </row>
    <row r="232" spans="2:8" ht="12.75">
      <c r="B232">
        <v>215</v>
      </c>
      <c r="C232" s="21">
        <f t="shared" si="16"/>
        <v>120</v>
      </c>
      <c r="D232" s="91">
        <v>0.00037</v>
      </c>
      <c r="E232">
        <f t="shared" si="17"/>
        <v>0.00667</v>
      </c>
      <c r="F232" s="20">
        <f t="shared" si="18"/>
        <v>0.22047599994434297</v>
      </c>
      <c r="G232" s="20">
        <f t="shared" si="19"/>
        <v>8.215428338588756E-05</v>
      </c>
      <c r="H232" s="21">
        <f t="shared" si="20"/>
        <v>8.28800140461386</v>
      </c>
    </row>
    <row r="233" spans="2:8" ht="12.75">
      <c r="B233">
        <v>216</v>
      </c>
      <c r="C233" s="21">
        <f t="shared" si="16"/>
        <v>120</v>
      </c>
      <c r="D233" s="91">
        <v>0.00037</v>
      </c>
      <c r="E233">
        <f t="shared" si="17"/>
        <v>0.00667</v>
      </c>
      <c r="F233" s="20">
        <f t="shared" si="18"/>
        <v>0.21892439301745506</v>
      </c>
      <c r="G233" s="20">
        <f t="shared" si="19"/>
        <v>8.15761199794069E-05</v>
      </c>
      <c r="H233" s="21">
        <f t="shared" si="20"/>
        <v>8.28219382984552</v>
      </c>
    </row>
    <row r="234" spans="2:8" ht="12.75">
      <c r="B234">
        <v>217</v>
      </c>
      <c r="C234" s="21">
        <f t="shared" si="16"/>
        <v>120</v>
      </c>
      <c r="D234" s="91">
        <v>0.00037</v>
      </c>
      <c r="E234">
        <f t="shared" si="17"/>
        <v>0.00667</v>
      </c>
      <c r="F234" s="20">
        <f t="shared" si="18"/>
        <v>0.21738370557412173</v>
      </c>
      <c r="G234" s="20">
        <f t="shared" si="19"/>
        <v>8.100202541645837E-05</v>
      </c>
      <c r="H234" s="21">
        <f t="shared" si="20"/>
        <v>8.275767651379036</v>
      </c>
    </row>
    <row r="235" spans="2:8" ht="12.75">
      <c r="B235">
        <v>218</v>
      </c>
      <c r="C235" s="21">
        <f t="shared" si="16"/>
        <v>120</v>
      </c>
      <c r="D235" s="91">
        <v>0.00037</v>
      </c>
      <c r="E235">
        <f t="shared" si="17"/>
        <v>0.00667</v>
      </c>
      <c r="F235" s="20">
        <f t="shared" si="18"/>
        <v>0.21585386076812693</v>
      </c>
      <c r="G235" s="20">
        <f t="shared" si="19"/>
        <v>8.043197106242504E-05</v>
      </c>
      <c r="H235" s="21">
        <f t="shared" si="20"/>
        <v>8.268742364133542</v>
      </c>
    </row>
    <row r="236" spans="2:8" ht="12.75">
      <c r="B236">
        <v>219</v>
      </c>
      <c r="C236" s="21">
        <f t="shared" si="16"/>
        <v>120</v>
      </c>
      <c r="D236" s="91">
        <v>0.00037</v>
      </c>
      <c r="E236">
        <f t="shared" si="17"/>
        <v>0.00667</v>
      </c>
      <c r="F236" s="20">
        <f t="shared" si="18"/>
        <v>0.21433478229406233</v>
      </c>
      <c r="G236" s="20">
        <f t="shared" si="19"/>
        <v>7.986592848420697E-05</v>
      </c>
      <c r="H236" s="21">
        <f t="shared" si="20"/>
        <v>8.261136784804615</v>
      </c>
    </row>
    <row r="237" spans="2:8" ht="12.75">
      <c r="B237">
        <v>220</v>
      </c>
      <c r="C237" s="21">
        <f t="shared" si="16"/>
        <v>120</v>
      </c>
      <c r="D237" s="91">
        <v>0.00037</v>
      </c>
      <c r="E237">
        <f t="shared" si="17"/>
        <v>0.00667</v>
      </c>
      <c r="F237" s="20">
        <f t="shared" si="18"/>
        <v>0.21282639438352138</v>
      </c>
      <c r="G237" s="20">
        <f t="shared" si="19"/>
        <v>7.930386944880306E-05</v>
      </c>
      <c r="H237" s="21">
        <f t="shared" si="20"/>
        <v>8.252969082631589</v>
      </c>
    </row>
    <row r="238" spans="2:8" ht="12.75">
      <c r="B238">
        <v>221</v>
      </c>
      <c r="C238" s="21">
        <f t="shared" si="16"/>
        <v>120</v>
      </c>
      <c r="D238" s="91">
        <v>0.00037</v>
      </c>
      <c r="E238">
        <f t="shared" si="17"/>
        <v>0.00667</v>
      </c>
      <c r="F238" s="20">
        <f t="shared" si="18"/>
        <v>0.21132862180132012</v>
      </c>
      <c r="G238" s="20">
        <f t="shared" si="19"/>
        <v>7.87457659219029E-05</v>
      </c>
      <c r="H238" s="21">
        <f t="shared" si="20"/>
        <v>8.244256808387178</v>
      </c>
    </row>
    <row r="239" spans="2:8" ht="12.75">
      <c r="B239">
        <v>222</v>
      </c>
      <c r="C239" s="21">
        <f t="shared" si="16"/>
        <v>120</v>
      </c>
      <c r="D239" s="91">
        <v>0.00037</v>
      </c>
      <c r="E239">
        <f t="shared" si="17"/>
        <v>0.00667</v>
      </c>
      <c r="F239" s="20">
        <f t="shared" si="18"/>
        <v>0.20984138984174458</v>
      </c>
      <c r="G239" s="20">
        <f t="shared" si="19"/>
        <v>7.819159006648844E-05</v>
      </c>
      <c r="H239" s="21">
        <f t="shared" si="20"/>
        <v>8.235016921714578</v>
      </c>
    </row>
    <row r="240" spans="2:8" ht="12.75">
      <c r="B240">
        <v>223</v>
      </c>
      <c r="C240" s="21">
        <f t="shared" si="16"/>
        <v>120</v>
      </c>
      <c r="D240" s="91">
        <v>0.00037</v>
      </c>
      <c r="E240">
        <f t="shared" si="17"/>
        <v>0.00667</v>
      </c>
      <c r="F240" s="20">
        <f t="shared" si="18"/>
        <v>0.20836462432482472</v>
      </c>
      <c r="G240" s="20">
        <f t="shared" si="19"/>
        <v>7.76413142414455E-05</v>
      </c>
      <c r="H240" s="21">
        <f t="shared" si="20"/>
        <v>8.225265816926292</v>
      </c>
    </row>
    <row r="241" spans="2:8" ht="12.75">
      <c r="B241">
        <v>224</v>
      </c>
      <c r="C241" s="21">
        <f t="shared" si="16"/>
        <v>120</v>
      </c>
      <c r="D241" s="91">
        <v>0.00037</v>
      </c>
      <c r="E241">
        <f t="shared" si="17"/>
        <v>0.00667</v>
      </c>
      <c r="F241" s="20">
        <f t="shared" si="18"/>
        <v>0.20689825159263434</v>
      </c>
      <c r="G241" s="20">
        <f t="shared" si="19"/>
        <v>7.709491100018515E-05</v>
      </c>
      <c r="H241" s="21">
        <f t="shared" si="20"/>
        <v>8.215019347369845</v>
      </c>
    </row>
    <row r="242" spans="2:8" ht="12.75">
      <c r="B242">
        <v>225</v>
      </c>
      <c r="C242" s="21">
        <f t="shared" si="16"/>
        <v>120</v>
      </c>
      <c r="D242" s="91">
        <v>0.00037</v>
      </c>
      <c r="E242">
        <f t="shared" si="17"/>
        <v>0.00667</v>
      </c>
      <c r="F242" s="20">
        <f t="shared" si="18"/>
        <v>0.20544219850561732</v>
      </c>
      <c r="G242" s="20">
        <f t="shared" si="19"/>
        <v>7.65523530892747E-05</v>
      </c>
      <c r="H242" s="21">
        <f t="shared" si="20"/>
        <v>8.20429284845756</v>
      </c>
    </row>
    <row r="243" spans="2:8" ht="12.75">
      <c r="B243">
        <v>226</v>
      </c>
      <c r="C243" s="21">
        <f t="shared" si="16"/>
        <v>120</v>
      </c>
      <c r="D243" s="91">
        <v>0.00037</v>
      </c>
      <c r="E243">
        <f t="shared" si="17"/>
        <v>0.00667</v>
      </c>
      <c r="F243" s="20">
        <f t="shared" si="18"/>
        <v>0.20399639243893947</v>
      </c>
      <c r="G243" s="20">
        <f t="shared" si="19"/>
        <v>7.60136134470784E-05</v>
      </c>
      <c r="H243" s="21">
        <f t="shared" si="20"/>
        <v>8.193101159449002</v>
      </c>
    </row>
    <row r="244" spans="2:8" ht="12.75">
      <c r="B244">
        <v>227</v>
      </c>
      <c r="C244" s="21">
        <f t="shared" si="16"/>
        <v>120</v>
      </c>
      <c r="D244" s="91">
        <v>0.00037</v>
      </c>
      <c r="E244">
        <f t="shared" si="17"/>
        <v>0.00667</v>
      </c>
      <c r="F244" s="20">
        <f t="shared" si="18"/>
        <v>0.20256076127886624</v>
      </c>
      <c r="G244" s="20">
        <f t="shared" si="19"/>
        <v>7.54786652024076E-05</v>
      </c>
      <c r="H244" s="21">
        <f t="shared" si="20"/>
        <v>8.18145864406853</v>
      </c>
    </row>
    <row r="245" spans="2:8" ht="12.75">
      <c r="B245">
        <v>228</v>
      </c>
      <c r="C245" s="21">
        <f t="shared" si="16"/>
        <v>120</v>
      </c>
      <c r="D245" s="91">
        <v>0.00037</v>
      </c>
      <c r="E245">
        <f t="shared" si="17"/>
        <v>0.00667</v>
      </c>
      <c r="F245" s="20">
        <f t="shared" si="18"/>
        <v>0.2011352334191658</v>
      </c>
      <c r="G245" s="20">
        <f t="shared" si="19"/>
        <v>7.494748167318051E-05</v>
      </c>
      <c r="H245" s="21">
        <f t="shared" si="20"/>
        <v>8.169379210033823</v>
      </c>
    </row>
    <row r="246" spans="2:8" ht="12.75">
      <c r="B246">
        <v>229</v>
      </c>
      <c r="C246" s="21">
        <f t="shared" si="16"/>
        <v>120</v>
      </c>
      <c r="D246" s="91">
        <v>0.00036</v>
      </c>
      <c r="E246">
        <f t="shared" si="17"/>
        <v>0.00667</v>
      </c>
      <c r="F246" s="20">
        <f t="shared" si="18"/>
        <v>0.19971973775753743</v>
      </c>
      <c r="G246" s="20">
        <f t="shared" si="19"/>
        <v>7.24086840308997E-05</v>
      </c>
      <c r="H246" s="21">
        <f t="shared" si="20"/>
        <v>8.156876327565044</v>
      </c>
    </row>
    <row r="247" spans="2:8" ht="12.75">
      <c r="B247">
        <v>230</v>
      </c>
      <c r="C247" s="21">
        <f t="shared" si="16"/>
        <v>120</v>
      </c>
      <c r="D247" s="91">
        <v>0.00036</v>
      </c>
      <c r="E247">
        <f t="shared" si="17"/>
        <v>0.00667</v>
      </c>
      <c r="F247" s="20">
        <f t="shared" si="18"/>
        <v>0.19831618756813627</v>
      </c>
      <c r="G247" s="20">
        <f t="shared" si="19"/>
        <v>7.189910559271348E-05</v>
      </c>
      <c r="H247" s="21">
        <f t="shared" si="20"/>
        <v>8.143963046939767</v>
      </c>
    </row>
    <row r="248" spans="2:8" ht="12.75">
      <c r="B248">
        <v>231</v>
      </c>
      <c r="C248" s="21">
        <f t="shared" si="16"/>
        <v>120</v>
      </c>
      <c r="D248" s="91">
        <v>0.00036</v>
      </c>
      <c r="E248">
        <f t="shared" si="17"/>
        <v>0.00667</v>
      </c>
      <c r="F248" s="20">
        <f t="shared" si="18"/>
        <v>0.19692250096636188</v>
      </c>
      <c r="G248" s="20">
        <f t="shared" si="19"/>
        <v>7.139382752452906E-05</v>
      </c>
      <c r="H248" s="21">
        <f t="shared" si="20"/>
        <v>8.130652015153228</v>
      </c>
    </row>
    <row r="249" spans="2:8" ht="12.75">
      <c r="B249">
        <v>232</v>
      </c>
      <c r="C249" s="21">
        <f t="shared" si="16"/>
        <v>120</v>
      </c>
      <c r="D249" s="91">
        <v>0.00036</v>
      </c>
      <c r="E249">
        <f t="shared" si="17"/>
        <v>0.00667</v>
      </c>
      <c r="F249" s="20">
        <f t="shared" si="18"/>
        <v>0.19553860863487768</v>
      </c>
      <c r="G249" s="20">
        <f t="shared" si="19"/>
        <v>7.089210034789029E-05</v>
      </c>
      <c r="H249" s="21">
        <f t="shared" si="20"/>
        <v>8.116955491739756</v>
      </c>
    </row>
    <row r="250" spans="2:8" ht="12.75">
      <c r="B250">
        <v>233</v>
      </c>
      <c r="C250" s="21">
        <f t="shared" si="16"/>
        <v>120</v>
      </c>
      <c r="D250" s="91">
        <v>0.00036</v>
      </c>
      <c r="E250">
        <f t="shared" si="17"/>
        <v>0.00667</v>
      </c>
      <c r="F250" s="20">
        <f t="shared" si="18"/>
        <v>0.19416444174348155</v>
      </c>
      <c r="G250" s="20">
        <f t="shared" si="19"/>
        <v>7.039389910855597E-05</v>
      </c>
      <c r="H250" s="21">
        <f t="shared" si="20"/>
        <v>8.102885363806303</v>
      </c>
    </row>
    <row r="251" spans="2:8" ht="12.75">
      <c r="B251">
        <v>234</v>
      </c>
      <c r="C251" s="21">
        <f t="shared" si="16"/>
        <v>120</v>
      </c>
      <c r="D251" s="91">
        <v>0.00036</v>
      </c>
      <c r="E251">
        <f t="shared" si="17"/>
        <v>0.00667</v>
      </c>
      <c r="F251" s="20">
        <f t="shared" si="18"/>
        <v>0.19279993194568237</v>
      </c>
      <c r="G251" s="20">
        <f t="shared" si="19"/>
        <v>6.989919902765336E-05</v>
      </c>
      <c r="H251" s="21">
        <f t="shared" si="20"/>
        <v>8.088453160326385</v>
      </c>
    </row>
    <row r="252" spans="2:8" ht="12.75">
      <c r="B252">
        <v>235</v>
      </c>
      <c r="C252" s="21">
        <f t="shared" si="16"/>
        <v>120</v>
      </c>
      <c r="D252" s="91">
        <v>0.00036</v>
      </c>
      <c r="E252">
        <f t="shared" si="17"/>
        <v>0.00667</v>
      </c>
      <c r="F252" s="20">
        <f t="shared" si="18"/>
        <v>0.19144501137530082</v>
      </c>
      <c r="G252" s="20">
        <f t="shared" si="19"/>
        <v>6.940797550044566E-05</v>
      </c>
      <c r="H252" s="21">
        <f t="shared" si="20"/>
        <v>8.07367006573841</v>
      </c>
    </row>
    <row r="253" spans="2:8" ht="12.75">
      <c r="B253">
        <v>236</v>
      </c>
      <c r="C253" s="21">
        <f t="shared" si="16"/>
        <v>120</v>
      </c>
      <c r="D253" s="91">
        <v>0.00036</v>
      </c>
      <c r="E253">
        <f t="shared" si="17"/>
        <v>0.00667</v>
      </c>
      <c r="F253" s="20">
        <f t="shared" si="18"/>
        <v>0.19009961264309377</v>
      </c>
      <c r="G253" s="20">
        <f t="shared" si="19"/>
        <v>6.89202040951083E-05</v>
      </c>
      <c r="H253" s="21">
        <f t="shared" si="20"/>
        <v>8.058546932889652</v>
      </c>
    </row>
    <row r="254" spans="2:8" ht="12.75">
      <c r="B254">
        <v>237</v>
      </c>
      <c r="C254" s="21">
        <f t="shared" si="16"/>
        <v>120</v>
      </c>
      <c r="D254" s="91">
        <v>0.00036</v>
      </c>
      <c r="E254">
        <f t="shared" si="17"/>
        <v>0.00667</v>
      </c>
      <c r="F254" s="20">
        <f t="shared" si="18"/>
        <v>0.1887636688334027</v>
      </c>
      <c r="G254" s="20">
        <f t="shared" si="19"/>
        <v>6.843586055151376E-05</v>
      </c>
      <c r="H254" s="21">
        <f t="shared" si="20"/>
        <v>8.043094295364336</v>
      </c>
    </row>
    <row r="255" spans="2:8" ht="12.75">
      <c r="B255">
        <v>238</v>
      </c>
      <c r="C255" s="21">
        <f t="shared" si="16"/>
        <v>120</v>
      </c>
      <c r="D255" s="91">
        <v>0.00036</v>
      </c>
      <c r="E255">
        <f t="shared" si="17"/>
        <v>0.00667</v>
      </c>
      <c r="F255" s="20">
        <f t="shared" si="18"/>
        <v>0.1874371135008255</v>
      </c>
      <c r="G255" s="20">
        <f t="shared" si="19"/>
        <v>6.795492078002497E-05</v>
      </c>
      <c r="H255" s="21">
        <f t="shared" si="20"/>
        <v>8.027322379231506</v>
      </c>
    </row>
    <row r="256" spans="2:8" ht="12.75">
      <c r="B256">
        <v>239</v>
      </c>
      <c r="C256" s="21">
        <f t="shared" si="16"/>
        <v>120</v>
      </c>
      <c r="D256" s="91">
        <v>0.00036</v>
      </c>
      <c r="E256">
        <f t="shared" si="17"/>
        <v>0.00667</v>
      </c>
      <c r="F256" s="20">
        <f t="shared" si="18"/>
        <v>0.18611988066691165</v>
      </c>
      <c r="G256" s="20">
        <f t="shared" si="19"/>
        <v>6.747736086029719E-05</v>
      </c>
      <c r="H256" s="21">
        <f t="shared" si="20"/>
        <v>8.011241114245802</v>
      </c>
    </row>
    <row r="257" spans="2:8" ht="12.75">
      <c r="B257">
        <v>240</v>
      </c>
      <c r="C257" s="21">
        <f t="shared" si="16"/>
        <v>120</v>
      </c>
      <c r="D257" s="91">
        <v>0.00036</v>
      </c>
      <c r="E257">
        <f t="shared" si="17"/>
        <v>0.00667</v>
      </c>
      <c r="F257" s="20">
        <f t="shared" si="18"/>
        <v>0.18481190481688073</v>
      </c>
      <c r="G257" s="20">
        <f t="shared" si="19"/>
        <v>6.70031570400882E-05</v>
      </c>
      <c r="H257" s="21">
        <f t="shared" si="20"/>
        <v>7.994860144532387</v>
      </c>
    </row>
    <row r="258" spans="2:8" ht="12.75">
      <c r="B258">
        <v>241</v>
      </c>
      <c r="C258" s="21">
        <f t="shared" si="16"/>
        <v>120</v>
      </c>
      <c r="D258" s="91">
        <v>0.00036</v>
      </c>
      <c r="E258">
        <f t="shared" si="17"/>
        <v>0.00667</v>
      </c>
      <c r="F258" s="20">
        <f t="shared" si="18"/>
        <v>0.1835131208963639</v>
      </c>
      <c r="G258" s="20">
        <f t="shared" si="19"/>
        <v>6.653228573407707E-05</v>
      </c>
      <c r="H258" s="21">
        <f t="shared" si="20"/>
        <v>7.978188838784809</v>
      </c>
    </row>
    <row r="259" spans="2:8" ht="12.75">
      <c r="B259">
        <v>242</v>
      </c>
      <c r="C259" s="21">
        <f t="shared" si="16"/>
        <v>120</v>
      </c>
      <c r="D259" s="91">
        <v>0.00036</v>
      </c>
      <c r="E259">
        <f t="shared" si="17"/>
        <v>0.00667</v>
      </c>
      <c r="F259" s="20">
        <f t="shared" si="18"/>
        <v>0.18222346430816838</v>
      </c>
      <c r="G259" s="20">
        <f t="shared" si="19"/>
        <v>6.606472352269102E-05</v>
      </c>
      <c r="H259" s="21">
        <f t="shared" si="20"/>
        <v>7.961236300003</v>
      </c>
    </row>
    <row r="260" spans="2:8" ht="12.75">
      <c r="B260">
        <v>243</v>
      </c>
      <c r="C260" s="21">
        <f t="shared" si="16"/>
        <v>120</v>
      </c>
      <c r="D260" s="91">
        <v>0.00036</v>
      </c>
      <c r="E260">
        <f t="shared" si="17"/>
        <v>0.00667</v>
      </c>
      <c r="F260" s="20">
        <f t="shared" si="18"/>
        <v>0.18094287090906444</v>
      </c>
      <c r="G260" s="20">
        <f t="shared" si="19"/>
        <v>6.560044715094062E-05</v>
      </c>
      <c r="H260" s="21">
        <f t="shared" si="20"/>
        <v>7.944011374796522</v>
      </c>
    </row>
    <row r="261" spans="2:8" ht="12.75">
      <c r="B261">
        <v>244</v>
      </c>
      <c r="C261" s="21">
        <f t="shared" si="16"/>
        <v>120</v>
      </c>
      <c r="D261" s="91">
        <v>0.00036</v>
      </c>
      <c r="E261">
        <f t="shared" si="17"/>
        <v>0.00667</v>
      </c>
      <c r="F261" s="20">
        <f t="shared" si="18"/>
        <v>0.17967127700659535</v>
      </c>
      <c r="G261" s="20">
        <f t="shared" si="19"/>
        <v>6.51394335272632E-05</v>
      </c>
      <c r="H261" s="21">
        <f t="shared" si="20"/>
        <v>7.926522662276834</v>
      </c>
    </row>
    <row r="262" spans="2:8" ht="12.75">
      <c r="B262">
        <v>245</v>
      </c>
      <c r="C262" s="21">
        <f t="shared" si="16"/>
        <v>120</v>
      </c>
      <c r="D262" s="91">
        <v>0.00036</v>
      </c>
      <c r="E262">
        <f t="shared" si="17"/>
        <v>0.00667</v>
      </c>
      <c r="F262" s="20">
        <f t="shared" si="18"/>
        <v>0.17840861935590935</v>
      </c>
      <c r="G262" s="20">
        <f t="shared" si="19"/>
        <v>6.468165972237433E-05</v>
      </c>
      <c r="H262" s="21">
        <f t="shared" si="20"/>
        <v>7.9087785225606115</v>
      </c>
    </row>
    <row r="263" spans="2:8" ht="12.75">
      <c r="B263">
        <v>246</v>
      </c>
      <c r="C263" s="21">
        <f t="shared" si="16"/>
        <v>120</v>
      </c>
      <c r="D263" s="91">
        <v>0.00036</v>
      </c>
      <c r="E263">
        <f t="shared" si="17"/>
        <v>0.00667</v>
      </c>
      <c r="F263" s="20">
        <f t="shared" si="18"/>
        <v>0.1771548351566141</v>
      </c>
      <c r="G263" s="20">
        <f t="shared" si="19"/>
        <v>6.422710296812737E-05</v>
      </c>
      <c r="H263" s="21">
        <f t="shared" si="20"/>
        <v>7.89078708490501</v>
      </c>
    </row>
    <row r="264" spans="2:8" ht="12.75">
      <c r="B264">
        <v>247</v>
      </c>
      <c r="C264" s="21">
        <f t="shared" si="16"/>
        <v>120</v>
      </c>
      <c r="D264" s="91">
        <v>0.00036</v>
      </c>
      <c r="E264">
        <f t="shared" si="17"/>
        <v>0.00667</v>
      </c>
      <c r="F264" s="20">
        <f t="shared" si="18"/>
        <v>0.17590986204965328</v>
      </c>
      <c r="G264" s="20">
        <f t="shared" si="19"/>
        <v>6.377574065638108E-05</v>
      </c>
      <c r="H264" s="21">
        <f t="shared" si="20"/>
        <v>7.872556255494108</v>
      </c>
    </row>
    <row r="265" spans="2:8" ht="12.75">
      <c r="B265">
        <v>248</v>
      </c>
      <c r="C265" s="21">
        <f t="shared" si="16"/>
        <v>120</v>
      </c>
      <c r="D265" s="91">
        <v>0.00036</v>
      </c>
      <c r="E265">
        <f t="shared" si="17"/>
        <v>0.00667</v>
      </c>
      <c r="F265" s="20">
        <f t="shared" si="18"/>
        <v>0.17467363811420497</v>
      </c>
      <c r="G265" s="20">
        <f t="shared" si="19"/>
        <v>6.332755033787519E-05</v>
      </c>
      <c r="H265" s="21">
        <f t="shared" si="20"/>
        <v>7.854093724894785</v>
      </c>
    </row>
    <row r="266" spans="2:8" ht="12.75">
      <c r="B266">
        <v>249</v>
      </c>
      <c r="C266" s="21">
        <f t="shared" si="16"/>
        <v>120</v>
      </c>
      <c r="D266" s="91">
        <v>0.00036</v>
      </c>
      <c r="E266">
        <f t="shared" si="17"/>
        <v>0.00667</v>
      </c>
      <c r="F266" s="20">
        <f t="shared" si="18"/>
        <v>0.17344610186460196</v>
      </c>
      <c r="G266" s="20">
        <f t="shared" si="19"/>
        <v>6.28825097211138E-05</v>
      </c>
      <c r="H266" s="21">
        <f t="shared" si="20"/>
        <v>7.835406975199306</v>
      </c>
    </row>
    <row r="267" spans="2:8" ht="12.75">
      <c r="B267">
        <v>250</v>
      </c>
      <c r="C267" s="21">
        <f t="shared" si="16"/>
        <v>120</v>
      </c>
      <c r="D267" s="91">
        <v>0.00036</v>
      </c>
      <c r="E267">
        <f t="shared" si="17"/>
        <v>0.00667</v>
      </c>
      <c r="F267" s="20">
        <f t="shared" si="18"/>
        <v>0.17222719224727362</v>
      </c>
      <c r="G267" s="20">
        <f t="shared" si="19"/>
        <v>6.24405966712567E-05</v>
      </c>
      <c r="H267" s="21">
        <f t="shared" si="20"/>
        <v>7.816503286870507</v>
      </c>
    </row>
    <row r="268" spans="2:8" ht="12.75">
      <c r="B268">
        <v>251</v>
      </c>
      <c r="C268" s="21">
        <f t="shared" si="16"/>
        <v>120</v>
      </c>
      <c r="D268" s="91">
        <v>0.00036</v>
      </c>
      <c r="E268">
        <f t="shared" si="17"/>
        <v>0.00667</v>
      </c>
      <c r="F268" s="20">
        <f t="shared" si="18"/>
        <v>0.17101684863770933</v>
      </c>
      <c r="G268" s="20">
        <f t="shared" si="19"/>
        <v>6.200178920901851E-05</v>
      </c>
      <c r="H268" s="21">
        <f t="shared" si="20"/>
        <v>7.797389745304597</v>
      </c>
    </row>
    <row r="269" spans="2:8" ht="12.75">
      <c r="B269">
        <v>252</v>
      </c>
      <c r="C269" s="21">
        <f t="shared" si="16"/>
        <v>120</v>
      </c>
      <c r="D269" s="91">
        <v>0.00036</v>
      </c>
      <c r="E269">
        <f t="shared" si="17"/>
        <v>0.00667</v>
      </c>
      <c r="F269" s="20">
        <f t="shared" si="18"/>
        <v>0.1698150108374432</v>
      </c>
      <c r="G269" s="20">
        <f t="shared" si="19"/>
        <v>6.156606550957536E-05</v>
      </c>
      <c r="H269" s="21">
        <f t="shared" si="20"/>
        <v>7.778073247126107</v>
      </c>
    </row>
    <row r="270" spans="2:8" ht="12.75">
      <c r="B270">
        <v>253</v>
      </c>
      <c r="C270" s="21">
        <f t="shared" si="16"/>
        <v>120</v>
      </c>
      <c r="D270" s="91">
        <v>0.00036</v>
      </c>
      <c r="E270">
        <f t="shared" si="17"/>
        <v>0.00667</v>
      </c>
      <c r="F270" s="20">
        <f t="shared" si="18"/>
        <v>0.16862161907106</v>
      </c>
      <c r="G270" s="20">
        <f t="shared" si="19"/>
        <v>6.113340390147955E-05</v>
      </c>
      <c r="H270" s="21">
        <f t="shared" si="20"/>
        <v>7.758560506227775</v>
      </c>
    </row>
    <row r="271" spans="2:8" ht="12.75">
      <c r="B271">
        <v>254</v>
      </c>
      <c r="C271" s="21">
        <f t="shared" si="16"/>
        <v>120</v>
      </c>
      <c r="D271" s="91">
        <v>0.00036</v>
      </c>
      <c r="E271">
        <f t="shared" si="17"/>
        <v>0.00667</v>
      </c>
      <c r="F271" s="20">
        <f t="shared" si="18"/>
        <v>0.16743661398322218</v>
      </c>
      <c r="G271" s="20">
        <f t="shared" si="19"/>
        <v>6.0703782865581604E-05</v>
      </c>
      <c r="H271" s="21">
        <f t="shared" si="20"/>
        <v>7.73885805956863</v>
      </c>
    </row>
    <row r="272" spans="2:8" ht="12.75">
      <c r="B272">
        <v>255</v>
      </c>
      <c r="C272" s="21">
        <f t="shared" si="16"/>
        <v>120</v>
      </c>
      <c r="D272" s="91">
        <v>0.00036</v>
      </c>
      <c r="E272">
        <f t="shared" si="17"/>
        <v>0.00667</v>
      </c>
      <c r="F272" s="20">
        <f t="shared" si="18"/>
        <v>0.16625993663571764</v>
      </c>
      <c r="G272" s="20">
        <f t="shared" si="19"/>
        <v>6.027718103395999E-05</v>
      </c>
      <c r="H272" s="21">
        <f t="shared" si="20"/>
        <v>7.7189722727414685</v>
      </c>
    </row>
    <row r="273" spans="2:8" ht="12.75">
      <c r="B273">
        <v>256</v>
      </c>
      <c r="C273" s="21">
        <f t="shared" si="16"/>
        <v>120</v>
      </c>
      <c r="D273" s="91">
        <v>0.00036</v>
      </c>
      <c r="E273">
        <f t="shared" si="17"/>
        <v>0.00667</v>
      </c>
      <c r="F273" s="20">
        <f t="shared" si="18"/>
        <v>0.1650915285045284</v>
      </c>
      <c r="G273" s="20">
        <f t="shared" si="19"/>
        <v>5.985357718885836E-05</v>
      </c>
      <c r="H273" s="21">
        <f t="shared" si="20"/>
        <v>7.698909345321179</v>
      </c>
    </row>
    <row r="274" spans="2:8" ht="12.75">
      <c r="B274">
        <v>257</v>
      </c>
      <c r="C274" s="21">
        <f t="shared" si="16"/>
        <v>120</v>
      </c>
      <c r="D274" s="91">
        <v>0.00036</v>
      </c>
      <c r="E274">
        <f t="shared" si="17"/>
        <v>0.00667</v>
      </c>
      <c r="F274" s="20">
        <f t="shared" si="18"/>
        <v>0.16393133147691982</v>
      </c>
      <c r="G274" s="20">
        <f t="shared" si="19"/>
        <v>5.943295026163023E-05</v>
      </c>
      <c r="H274" s="21">
        <f t="shared" si="20"/>
        <v>7.678675316004624</v>
      </c>
    </row>
    <row r="275" spans="2:8" ht="12.75">
      <c r="B275">
        <v>258</v>
      </c>
      <c r="C275" s="21">
        <f aca="true" t="shared" si="21" ref="C275:C281">C274</f>
        <v>120</v>
      </c>
      <c r="D275" s="91">
        <v>0.00036</v>
      </c>
      <c r="E275">
        <f aca="true" t="shared" si="22" ref="E275:E281">E274</f>
        <v>0.00667</v>
      </c>
      <c r="F275" s="20">
        <f aca="true" t="shared" si="23" ref="F275:F281">F274*(1-D274)*(1-E274)</f>
        <v>0.16277928784855022</v>
      </c>
      <c r="G275" s="20">
        <f aca="true" t="shared" si="24" ref="G275:G281">F274*D275</f>
        <v>5.901527933169114E-05</v>
      </c>
      <c r="H275" s="21">
        <f t="shared" si="20"/>
        <v>7.658276067551364</v>
      </c>
    </row>
    <row r="276" spans="2:8" ht="12.75">
      <c r="B276">
        <v>259</v>
      </c>
      <c r="C276" s="21">
        <f t="shared" si="21"/>
        <v>120</v>
      </c>
      <c r="D276" s="91">
        <v>0.00036</v>
      </c>
      <c r="E276">
        <f t="shared" si="22"/>
        <v>0.00667</v>
      </c>
      <c r="F276" s="20">
        <f t="shared" si="23"/>
        <v>0.16163534032060092</v>
      </c>
      <c r="G276" s="20">
        <f t="shared" si="24"/>
        <v>5.860054362547808E-05</v>
      </c>
      <c r="H276" s="21">
        <f t="shared" si="20"/>
        <v>7.6377173315354305</v>
      </c>
    </row>
    <row r="277" spans="2:8" ht="12.75">
      <c r="B277">
        <v>260</v>
      </c>
      <c r="C277" s="21">
        <f t="shared" si="21"/>
        <v>120</v>
      </c>
      <c r="D277">
        <v>0.00035</v>
      </c>
      <c r="E277">
        <f t="shared" si="22"/>
        <v>0.00667</v>
      </c>
      <c r="F277" s="20">
        <f t="shared" si="23"/>
        <v>0.1604994319969263</v>
      </c>
      <c r="G277" s="20">
        <f t="shared" si="24"/>
        <v>5.657236911221032E-05</v>
      </c>
      <c r="H277" s="21">
        <f t="shared" si="20"/>
        <v>7.617004692916246</v>
      </c>
    </row>
    <row r="278" spans="2:8" ht="12.75">
      <c r="B278">
        <v>261</v>
      </c>
      <c r="C278" s="21">
        <f t="shared" si="21"/>
        <v>120</v>
      </c>
      <c r="D278">
        <v>0.00035</v>
      </c>
      <c r="E278">
        <f t="shared" si="22"/>
        <v>0.00667</v>
      </c>
      <c r="F278" s="20">
        <f t="shared" si="23"/>
        <v>0.1593731006702319</v>
      </c>
      <c r="G278" s="20">
        <f t="shared" si="24"/>
        <v>5.61748011989242E-05</v>
      </c>
      <c r="H278" s="21">
        <f t="shared" si="20"/>
        <v>7.59614359443748</v>
      </c>
    </row>
    <row r="279" spans="2:8" ht="12.75">
      <c r="B279">
        <v>262</v>
      </c>
      <c r="C279" s="21">
        <f t="shared" si="21"/>
        <v>120</v>
      </c>
      <c r="D279">
        <v>0.00035</v>
      </c>
      <c r="E279">
        <f t="shared" si="22"/>
        <v>0.00667</v>
      </c>
      <c r="F279" s="20">
        <f t="shared" si="23"/>
        <v>0.15825467356003037</v>
      </c>
      <c r="G279" s="20">
        <f t="shared" si="24"/>
        <v>5.578058523458116E-05</v>
      </c>
      <c r="H279" s="21">
        <f t="shared" si="20"/>
        <v>7.575139340861718</v>
      </c>
    </row>
    <row r="280" spans="2:8" ht="12.75">
      <c r="B280">
        <v>263</v>
      </c>
      <c r="C280" s="21">
        <f t="shared" si="21"/>
        <v>120</v>
      </c>
      <c r="D280">
        <v>0.00035</v>
      </c>
      <c r="E280">
        <f t="shared" si="22"/>
        <v>0.00667</v>
      </c>
      <c r="F280" s="20">
        <f t="shared" si="23"/>
        <v>0.15714409519717437</v>
      </c>
      <c r="G280" s="20">
        <f t="shared" si="24"/>
        <v>5.538913574601063E-05</v>
      </c>
      <c r="H280" s="21">
        <f t="shared" si="20"/>
        <v>7.553997103048066</v>
      </c>
    </row>
    <row r="281" spans="2:8" ht="12.75">
      <c r="B281">
        <v>264</v>
      </c>
      <c r="C281" s="21">
        <f t="shared" si="21"/>
        <v>120</v>
      </c>
      <c r="D281">
        <v>0.00035</v>
      </c>
      <c r="E281">
        <f t="shared" si="22"/>
        <v>0.00667</v>
      </c>
      <c r="F281" s="20">
        <f t="shared" si="23"/>
        <v>0.15604131050178047</v>
      </c>
      <c r="G281" s="20">
        <f t="shared" si="24"/>
        <v>5.500043331901103E-05</v>
      </c>
      <c r="H281" s="21">
        <f>($C$6*(1-$C$7)^$C$4+gblackscholes("p",$C$6*(1-$C$7)^$C$3,$C$8,$C$3,$C$9,$C$9,$C$10)*(1-$C$7)^($C$4-$C$3)+($C$6*(1-$C$7)^$C$3+gblackscholes("p",$C$6*(1-$C$7)^$C$3,$C$8,$C$3,$C$9,$C$9,$C$10))*$C$13)*gblackscholes("p",(1-$C$7)^(B281/12-$C$4),1,B281/12-$C$4,$C$9,$C$9,$C$10)</f>
        <v>7.532721921880316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7"/>
  <dimension ref="A1:H54"/>
  <sheetViews>
    <sheetView showGridLines="0" workbookViewId="0" topLeftCell="A1">
      <selection activeCell="B2" sqref="B2"/>
    </sheetView>
  </sheetViews>
  <sheetFormatPr defaultColWidth="9.33203125" defaultRowHeight="12.75"/>
  <cols>
    <col min="1" max="1" width="2.66015625" style="0" customWidth="1"/>
    <col min="2" max="2" width="21.33203125" style="0" bestFit="1" customWidth="1"/>
    <col min="3" max="3" width="11.33203125" style="0" bestFit="1" customWidth="1"/>
    <col min="4" max="4" width="11.16015625" style="0" bestFit="1" customWidth="1"/>
    <col min="5" max="5" width="13.33203125" style="0" bestFit="1" customWidth="1"/>
    <col min="9" max="9" width="12.83203125" style="0" bestFit="1" customWidth="1"/>
  </cols>
  <sheetData>
    <row r="1" ht="12.75">
      <c r="A1" s="30" t="s">
        <v>92</v>
      </c>
    </row>
    <row r="2" ht="13.5" thickBot="1"/>
    <row r="3" spans="2:3" ht="12.75">
      <c r="B3" s="92" t="s">
        <v>81</v>
      </c>
      <c r="C3" s="93">
        <v>2</v>
      </c>
    </row>
    <row r="4" spans="2:3" ht="12.75">
      <c r="B4" s="94" t="s">
        <v>82</v>
      </c>
      <c r="C4" s="95">
        <v>12</v>
      </c>
    </row>
    <row r="5" spans="2:3" ht="12.75">
      <c r="B5" s="94" t="s">
        <v>83</v>
      </c>
      <c r="C5" s="95">
        <v>22</v>
      </c>
    </row>
    <row r="6" spans="2:3" ht="12.75">
      <c r="B6" s="94" t="s">
        <v>84</v>
      </c>
      <c r="C6" s="95">
        <v>100</v>
      </c>
    </row>
    <row r="7" spans="2:3" ht="12.75">
      <c r="B7" s="94" t="s">
        <v>6</v>
      </c>
      <c r="C7" s="111">
        <v>0.03</v>
      </c>
    </row>
    <row r="8" spans="2:3" ht="12.75">
      <c r="B8" s="94" t="s">
        <v>44</v>
      </c>
      <c r="C8" s="95">
        <v>120</v>
      </c>
    </row>
    <row r="9" spans="2:3" ht="12.75">
      <c r="B9" s="94" t="s">
        <v>85</v>
      </c>
      <c r="C9" s="111">
        <v>0.06</v>
      </c>
    </row>
    <row r="10" spans="2:3" ht="13.5" thickBot="1">
      <c r="B10" s="96" t="s">
        <v>86</v>
      </c>
      <c r="C10" s="112">
        <v>0.2</v>
      </c>
    </row>
    <row r="11" spans="5:7" ht="12.75">
      <c r="E11" s="106" t="s">
        <v>88</v>
      </c>
      <c r="F11" s="16"/>
      <c r="G11" s="108">
        <f>F41*H41</f>
        <v>15.63636366091294</v>
      </c>
    </row>
    <row r="12" spans="5:7" ht="12.75">
      <c r="E12" s="27" t="s">
        <v>90</v>
      </c>
      <c r="F12" s="28"/>
      <c r="G12" s="109">
        <f>SUMPRODUCT(G18:G41,H18:H41)</f>
        <v>0.1225522523326147</v>
      </c>
    </row>
    <row r="13" spans="2:7" ht="13.5" thickBot="1">
      <c r="B13" s="4"/>
      <c r="C13" s="4"/>
      <c r="E13" s="107" t="s">
        <v>17</v>
      </c>
      <c r="F13" s="60"/>
      <c r="G13" s="110">
        <f>SUM(G11:G12)</f>
        <v>15.758915913245554</v>
      </c>
    </row>
    <row r="14" ht="12.75">
      <c r="H14" s="102"/>
    </row>
    <row r="16" spans="2:8" ht="12.75">
      <c r="B16" s="55" t="s">
        <v>46</v>
      </c>
      <c r="C16" s="55" t="s">
        <v>75</v>
      </c>
      <c r="D16" s="55" t="s">
        <v>72</v>
      </c>
      <c r="E16" s="55" t="s">
        <v>73</v>
      </c>
      <c r="F16" s="55" t="s">
        <v>51</v>
      </c>
      <c r="G16" s="55" t="s">
        <v>74</v>
      </c>
      <c r="H16" s="55" t="s">
        <v>89</v>
      </c>
    </row>
    <row r="17" spans="2:7" ht="12.75">
      <c r="B17">
        <v>0</v>
      </c>
      <c r="C17" s="21">
        <f>C8</f>
        <v>120</v>
      </c>
      <c r="D17" s="91">
        <v>0.00029</v>
      </c>
      <c r="E17">
        <v>0.00667</v>
      </c>
      <c r="F17" s="20">
        <v>1</v>
      </c>
      <c r="G17" s="20"/>
    </row>
    <row r="18" spans="2:8" ht="12.75">
      <c r="B18">
        <v>1</v>
      </c>
      <c r="C18" s="21">
        <f aca="true" t="shared" si="0" ref="C18:C41">C17</f>
        <v>120</v>
      </c>
      <c r="D18" s="91">
        <v>0.00029</v>
      </c>
      <c r="E18">
        <f aca="true" t="shared" si="1" ref="E18:E41">E17</f>
        <v>0.00667</v>
      </c>
      <c r="F18" s="20">
        <f aca="true" t="shared" si="2" ref="F18:F41">F17*(1-D17)*(1-E17)</f>
        <v>0.9930419343</v>
      </c>
      <c r="G18" s="20">
        <f aca="true" t="shared" si="3" ref="G18:G41">F17*D18</f>
        <v>0.00029</v>
      </c>
      <c r="H18" s="21">
        <f aca="true" t="shared" si="4" ref="H18:H41">gblackscholes("p",$C$6*(1-$C$7)^(B18/12),$C$8,B18/12,$C$9,$C$9,$C$10)</f>
        <v>19.65659382988638</v>
      </c>
    </row>
    <row r="19" spans="2:8" ht="12.75">
      <c r="B19">
        <v>2</v>
      </c>
      <c r="C19" s="21">
        <f t="shared" si="0"/>
        <v>120</v>
      </c>
      <c r="D19" s="91">
        <v>0.00029</v>
      </c>
      <c r="E19">
        <f t="shared" si="1"/>
        <v>0.00667</v>
      </c>
      <c r="F19" s="20">
        <f t="shared" si="2"/>
        <v>0.9861322832782855</v>
      </c>
      <c r="G19" s="20">
        <f t="shared" si="3"/>
        <v>0.00028798216094699997</v>
      </c>
      <c r="H19" s="21">
        <f>gblackscholes("p",$C$6*(1-$C$7)^(B19/12),$C$8,B19/12,$C$9,$C$9,$C$10)</f>
        <v>19.359190393714655</v>
      </c>
    </row>
    <row r="20" spans="2:8" ht="12.75">
      <c r="B20">
        <v>3</v>
      </c>
      <c r="C20" s="21">
        <f t="shared" si="0"/>
        <v>120</v>
      </c>
      <c r="D20" s="91">
        <v>0.00029</v>
      </c>
      <c r="E20">
        <f t="shared" si="1"/>
        <v>0.00667</v>
      </c>
      <c r="F20" s="20">
        <f t="shared" si="2"/>
        <v>0.9792707100623442</v>
      </c>
      <c r="G20" s="20">
        <f t="shared" si="3"/>
        <v>0.0002859783621507028</v>
      </c>
      <c r="H20" s="21">
        <f t="shared" si="4"/>
        <v>19.147317554126676</v>
      </c>
    </row>
    <row r="21" spans="2:8" ht="12.75">
      <c r="B21">
        <v>4</v>
      </c>
      <c r="C21" s="21">
        <f t="shared" si="0"/>
        <v>120</v>
      </c>
      <c r="D21" s="91">
        <v>0.00029</v>
      </c>
      <c r="E21">
        <f t="shared" si="1"/>
        <v>0.00667</v>
      </c>
      <c r="F21" s="20">
        <f t="shared" si="2"/>
        <v>0.9724568801236448</v>
      </c>
      <c r="G21" s="20">
        <f t="shared" si="3"/>
        <v>0.00028398850591807983</v>
      </c>
      <c r="H21" s="21">
        <f t="shared" si="4"/>
        <v>19.00402416218869</v>
      </c>
    </row>
    <row r="22" spans="2:8" ht="12.75">
      <c r="B22">
        <v>5</v>
      </c>
      <c r="C22" s="21">
        <f t="shared" si="0"/>
        <v>120</v>
      </c>
      <c r="D22" s="91">
        <v>0.00029</v>
      </c>
      <c r="E22">
        <f t="shared" si="1"/>
        <v>0.00667</v>
      </c>
      <c r="F22" s="20">
        <f t="shared" si="2"/>
        <v>0.9656904612613275</v>
      </c>
      <c r="G22" s="20">
        <f t="shared" si="3"/>
        <v>0.000282012495235857</v>
      </c>
      <c r="H22" s="21">
        <f t="shared" si="4"/>
        <v>18.906880030237943</v>
      </c>
    </row>
    <row r="23" spans="2:8" ht="12.75">
      <c r="B23">
        <v>6</v>
      </c>
      <c r="C23" s="21">
        <f t="shared" si="0"/>
        <v>120</v>
      </c>
      <c r="D23" s="91">
        <v>0.00029</v>
      </c>
      <c r="E23">
        <f t="shared" si="1"/>
        <v>0.00667</v>
      </c>
      <c r="F23" s="20">
        <f t="shared" si="2"/>
        <v>0.958971123586008</v>
      </c>
      <c r="G23" s="20">
        <f t="shared" si="3"/>
        <v>0.000280050233765785</v>
      </c>
      <c r="H23" s="21">
        <f t="shared" si="4"/>
        <v>18.84000806329014</v>
      </c>
    </row>
    <row r="24" spans="2:8" ht="12.75">
      <c r="B24">
        <v>7</v>
      </c>
      <c r="C24" s="21">
        <f t="shared" si="0"/>
        <v>120</v>
      </c>
      <c r="D24" s="91">
        <v>0.00029</v>
      </c>
      <c r="E24">
        <f t="shared" si="1"/>
        <v>0.00667</v>
      </c>
      <c r="F24" s="20">
        <f t="shared" si="2"/>
        <v>0.9522985395036938</v>
      </c>
      <c r="G24" s="20">
        <f t="shared" si="3"/>
        <v>0.0002781016258399423</v>
      </c>
      <c r="H24" s="21">
        <f t="shared" si="4"/>
        <v>18.793054171362375</v>
      </c>
    </row>
    <row r="25" spans="2:8" ht="12.75">
      <c r="B25">
        <v>8</v>
      </c>
      <c r="C25" s="21">
        <f t="shared" si="0"/>
        <v>120</v>
      </c>
      <c r="D25" s="91">
        <v>0.00029</v>
      </c>
      <c r="E25">
        <f t="shared" si="1"/>
        <v>0.00667</v>
      </c>
      <c r="F25" s="20">
        <f t="shared" si="2"/>
        <v>0.9456723836998131</v>
      </c>
      <c r="G25" s="20">
        <f t="shared" si="3"/>
        <v>0.0002761665764560712</v>
      </c>
      <c r="H25" s="21">
        <f t="shared" si="4"/>
        <v>18.75927059790203</v>
      </c>
    </row>
    <row r="26" spans="2:8" ht="12.75">
      <c r="B26">
        <v>9</v>
      </c>
      <c r="C26" s="21">
        <f t="shared" si="0"/>
        <v>120</v>
      </c>
      <c r="D26" s="91">
        <v>0.00029</v>
      </c>
      <c r="E26">
        <f t="shared" si="1"/>
        <v>0.00667</v>
      </c>
      <c r="F26" s="20">
        <f t="shared" si="2"/>
        <v>0.9390923331233543</v>
      </c>
      <c r="G26" s="20">
        <f t="shared" si="3"/>
        <v>0.0002742449912729458</v>
      </c>
      <c r="H26" s="21">
        <f t="shared" si="4"/>
        <v>18.734183439151277</v>
      </c>
    </row>
    <row r="27" spans="2:8" ht="12.75">
      <c r="B27">
        <v>10</v>
      </c>
      <c r="C27" s="21">
        <f t="shared" si="0"/>
        <v>120</v>
      </c>
      <c r="D27" s="91">
        <v>0.00029</v>
      </c>
      <c r="E27">
        <f t="shared" si="1"/>
        <v>0.00667</v>
      </c>
      <c r="F27" s="20">
        <f t="shared" si="2"/>
        <v>0.9325580669711158</v>
      </c>
      <c r="G27" s="20">
        <f t="shared" si="3"/>
        <v>0.0002723367766057727</v>
      </c>
      <c r="H27" s="21">
        <f t="shared" si="4"/>
        <v>18.71476657701225</v>
      </c>
    </row>
    <row r="28" spans="2:8" ht="12.75">
      <c r="B28">
        <v>11</v>
      </c>
      <c r="C28" s="21">
        <f t="shared" si="0"/>
        <v>120</v>
      </c>
      <c r="D28" s="91">
        <v>0.00029</v>
      </c>
      <c r="E28">
        <f t="shared" si="1"/>
        <v>0.00667</v>
      </c>
      <c r="F28" s="20">
        <f t="shared" si="2"/>
        <v>0.9260692666720658</v>
      </c>
      <c r="G28" s="20">
        <f t="shared" si="3"/>
        <v>0.0002704418394216236</v>
      </c>
      <c r="H28" s="21">
        <f t="shared" si="4"/>
        <v>18.69893525268188</v>
      </c>
    </row>
    <row r="29" spans="2:8" ht="12.75">
      <c r="B29">
        <v>12</v>
      </c>
      <c r="C29" s="21">
        <f t="shared" si="0"/>
        <v>120</v>
      </c>
      <c r="D29" s="91">
        <v>0.00029</v>
      </c>
      <c r="E29">
        <f t="shared" si="1"/>
        <v>0.00667</v>
      </c>
      <c r="F29" s="20">
        <f t="shared" si="2"/>
        <v>0.9196256158718108</v>
      </c>
      <c r="G29" s="20">
        <f t="shared" si="3"/>
        <v>0.00026856008733489907</v>
      </c>
      <c r="H29" s="21">
        <f t="shared" si="4"/>
        <v>18.68523089616981</v>
      </c>
    </row>
    <row r="30" spans="2:8" ht="12.75">
      <c r="B30">
        <v>13</v>
      </c>
      <c r="C30" s="21">
        <f t="shared" si="0"/>
        <v>120</v>
      </c>
      <c r="D30" s="91">
        <v>0.00029</v>
      </c>
      <c r="E30">
        <f t="shared" si="1"/>
        <v>0.00667</v>
      </c>
      <c r="F30" s="20">
        <f t="shared" si="2"/>
        <v>0.9132268004171719</v>
      </c>
      <c r="G30" s="20">
        <f t="shared" si="3"/>
        <v>0.00026669142860282516</v>
      </c>
      <c r="H30" s="21">
        <f t="shared" si="4"/>
        <v>18.672620583418965</v>
      </c>
    </row>
    <row r="31" spans="2:8" ht="12.75">
      <c r="B31">
        <v>14</v>
      </c>
      <c r="C31" s="21">
        <f t="shared" si="0"/>
        <v>120</v>
      </c>
      <c r="D31" s="91">
        <v>0.0003</v>
      </c>
      <c r="E31">
        <f t="shared" si="1"/>
        <v>0.00667</v>
      </c>
      <c r="F31" s="20">
        <f t="shared" si="2"/>
        <v>0.9068725083408684</v>
      </c>
      <c r="G31" s="20">
        <f t="shared" si="3"/>
        <v>0.00027396804012515155</v>
      </c>
      <c r="H31" s="21">
        <f t="shared" si="4"/>
        <v>18.660366429418215</v>
      </c>
    </row>
    <row r="32" spans="2:8" ht="12.75">
      <c r="B32">
        <v>15</v>
      </c>
      <c r="C32" s="21">
        <f t="shared" si="0"/>
        <v>120</v>
      </c>
      <c r="D32" s="91">
        <v>0.0003</v>
      </c>
      <c r="E32">
        <f t="shared" si="1"/>
        <v>0.00667</v>
      </c>
      <c r="F32" s="20">
        <f t="shared" si="2"/>
        <v>0.9005534216096218</v>
      </c>
      <c r="G32" s="20">
        <f t="shared" si="3"/>
        <v>0.0002720617525022605</v>
      </c>
      <c r="H32" s="21">
        <f t="shared" si="4"/>
        <v>18.647938618759245</v>
      </c>
    </row>
    <row r="33" spans="2:8" ht="12.75">
      <c r="B33">
        <v>16</v>
      </c>
      <c r="C33" s="21">
        <f t="shared" si="0"/>
        <v>120</v>
      </c>
      <c r="D33" s="91">
        <v>0.0003</v>
      </c>
      <c r="E33">
        <f t="shared" si="1"/>
        <v>0.00667</v>
      </c>
      <c r="F33" s="20">
        <f t="shared" si="2"/>
        <v>0.8942783662683994</v>
      </c>
      <c r="G33" s="20">
        <f t="shared" si="3"/>
        <v>0.00027016602648288654</v>
      </c>
      <c r="H33" s="21">
        <f t="shared" si="4"/>
        <v>18.63495629751539</v>
      </c>
    </row>
    <row r="34" spans="2:8" ht="12.75">
      <c r="B34">
        <v>17</v>
      </c>
      <c r="C34" s="21">
        <f t="shared" si="0"/>
        <v>120</v>
      </c>
      <c r="D34" s="91">
        <v>0.0003</v>
      </c>
      <c r="E34">
        <f t="shared" si="1"/>
        <v>0.00667</v>
      </c>
      <c r="F34" s="20">
        <f t="shared" si="2"/>
        <v>0.8880470355065196</v>
      </c>
      <c r="G34" s="20">
        <f t="shared" si="3"/>
        <v>0.0002682835098805198</v>
      </c>
      <c r="H34" s="21">
        <f t="shared" si="4"/>
        <v>18.62114664946243</v>
      </c>
    </row>
    <row r="35" spans="2:8" ht="12.75">
      <c r="B35">
        <v>18</v>
      </c>
      <c r="C35" s="21">
        <f t="shared" si="0"/>
        <v>120</v>
      </c>
      <c r="D35" s="91">
        <v>0.0003</v>
      </c>
      <c r="E35">
        <f t="shared" si="1"/>
        <v>0.00667</v>
      </c>
      <c r="F35" s="20">
        <f t="shared" si="2"/>
        <v>0.8818591246511572</v>
      </c>
      <c r="G35" s="20">
        <f t="shared" si="3"/>
        <v>0.0002664141106519559</v>
      </c>
      <c r="H35" s="21">
        <f t="shared" si="4"/>
        <v>18.606316086053216</v>
      </c>
    </row>
    <row r="36" spans="2:8" ht="12.75">
      <c r="B36">
        <v>19</v>
      </c>
      <c r="C36" s="21">
        <f t="shared" si="0"/>
        <v>120</v>
      </c>
      <c r="D36" s="91">
        <v>0.0003</v>
      </c>
      <c r="E36">
        <f t="shared" si="1"/>
        <v>0.00667</v>
      </c>
      <c r="F36" s="20">
        <f t="shared" si="2"/>
        <v>0.8757143311524471</v>
      </c>
      <c r="G36" s="20">
        <f t="shared" si="3"/>
        <v>0.00026455773739534716</v>
      </c>
      <c r="H36" s="21">
        <f t="shared" si="4"/>
        <v>18.590329659141908</v>
      </c>
    </row>
    <row r="37" spans="2:8" ht="12.75">
      <c r="B37">
        <v>20</v>
      </c>
      <c r="C37" s="21">
        <f t="shared" si="0"/>
        <v>120</v>
      </c>
      <c r="D37" s="91">
        <v>0.0003</v>
      </c>
      <c r="E37">
        <f t="shared" si="1"/>
        <v>0.00667</v>
      </c>
      <c r="F37" s="20">
        <f t="shared" si="2"/>
        <v>0.8696123545686913</v>
      </c>
      <c r="G37" s="20">
        <f t="shared" si="3"/>
        <v>0.0002627142993457341</v>
      </c>
      <c r="H37" s="21">
        <f t="shared" si="4"/>
        <v>18.573096151764485</v>
      </c>
    </row>
    <row r="38" spans="2:8" ht="12.75">
      <c r="B38">
        <v>21</v>
      </c>
      <c r="C38" s="21">
        <f t="shared" si="0"/>
        <v>120</v>
      </c>
      <c r="D38" s="91">
        <v>0.0003</v>
      </c>
      <c r="E38">
        <f t="shared" si="1"/>
        <v>0.00667</v>
      </c>
      <c r="F38" s="20">
        <f t="shared" si="2"/>
        <v>0.8635528965516691</v>
      </c>
      <c r="G38" s="20">
        <f t="shared" si="3"/>
        <v>0.0002608837063706074</v>
      </c>
      <c r="H38" s="21">
        <f t="shared" si="4"/>
        <v>18.55455715145118</v>
      </c>
    </row>
    <row r="39" spans="2:8" ht="12.75">
      <c r="B39">
        <v>22</v>
      </c>
      <c r="C39" s="21">
        <f t="shared" si="0"/>
        <v>120</v>
      </c>
      <c r="D39" s="91">
        <v>0.0003</v>
      </c>
      <c r="E39">
        <f t="shared" si="1"/>
        <v>0.00667</v>
      </c>
      <c r="F39" s="20">
        <f t="shared" si="2"/>
        <v>0.85753566083205</v>
      </c>
      <c r="G39" s="20">
        <f t="shared" si="3"/>
        <v>0.0002590658689655007</v>
      </c>
      <c r="H39" s="21">
        <f t="shared" si="4"/>
        <v>18.534678956778613</v>
      </c>
    </row>
    <row r="40" spans="2:8" ht="12.75">
      <c r="B40">
        <v>23</v>
      </c>
      <c r="C40" s="21">
        <f t="shared" si="0"/>
        <v>120</v>
      </c>
      <c r="D40" s="91">
        <v>0.0003</v>
      </c>
      <c r="E40">
        <f t="shared" si="1"/>
        <v>0.00667</v>
      </c>
      <c r="F40" s="20">
        <f t="shared" si="2"/>
        <v>0.851560353204908</v>
      </c>
      <c r="G40" s="20">
        <f t="shared" si="3"/>
        <v>0.00025726069824961496</v>
      </c>
      <c r="H40" s="21">
        <f t="shared" si="4"/>
        <v>18.513446525734192</v>
      </c>
    </row>
    <row r="41" spans="2:8" ht="12.75">
      <c r="B41">
        <v>24</v>
      </c>
      <c r="C41" s="21">
        <f t="shared" si="0"/>
        <v>120</v>
      </c>
      <c r="D41" s="91">
        <v>0.0003</v>
      </c>
      <c r="E41">
        <f t="shared" si="1"/>
        <v>0.00667</v>
      </c>
      <c r="F41" s="20">
        <f t="shared" si="2"/>
        <v>0.8456266815153366</v>
      </c>
      <c r="G41" s="20">
        <f t="shared" si="3"/>
        <v>0.00025546810596147236</v>
      </c>
      <c r="H41" s="21">
        <f t="shared" si="4"/>
        <v>18.49085891293433</v>
      </c>
    </row>
    <row r="42" spans="3:7" ht="12.75">
      <c r="C42" s="21"/>
      <c r="D42" s="91"/>
      <c r="F42" s="20"/>
      <c r="G42" s="20"/>
    </row>
    <row r="43" spans="3:7" ht="12.75">
      <c r="C43" s="21"/>
      <c r="D43" s="91"/>
      <c r="F43" s="20"/>
      <c r="G43" s="20"/>
    </row>
    <row r="44" spans="3:7" ht="12.75">
      <c r="C44" s="21"/>
      <c r="D44" s="91"/>
      <c r="F44" s="20"/>
      <c r="G44" s="20"/>
    </row>
    <row r="45" spans="3:7" ht="12.75">
      <c r="C45" s="21"/>
      <c r="D45" s="91"/>
      <c r="F45" s="20"/>
      <c r="G45" s="20"/>
    </row>
    <row r="46" spans="3:7" ht="12.75">
      <c r="C46" s="21"/>
      <c r="D46" s="91"/>
      <c r="F46" s="20"/>
      <c r="G46" s="20"/>
    </row>
    <row r="47" spans="3:7" ht="12.75">
      <c r="C47" s="21"/>
      <c r="D47" s="91"/>
      <c r="F47" s="20"/>
      <c r="G47" s="20"/>
    </row>
    <row r="48" spans="3:7" ht="12.75">
      <c r="C48" s="21"/>
      <c r="D48" s="91"/>
      <c r="F48" s="20"/>
      <c r="G48" s="20"/>
    </row>
    <row r="49" spans="3:7" ht="12.75">
      <c r="C49" s="21"/>
      <c r="D49" s="91"/>
      <c r="F49" s="20"/>
      <c r="G49" s="20"/>
    </row>
    <row r="50" spans="3:7" ht="12.75">
      <c r="C50" s="21"/>
      <c r="F50" s="20"/>
      <c r="G50" s="20"/>
    </row>
    <row r="51" spans="3:7" ht="12.75">
      <c r="C51" s="21"/>
      <c r="F51" s="20"/>
      <c r="G51" s="20"/>
    </row>
    <row r="52" spans="3:7" ht="12.75">
      <c r="C52" s="21"/>
      <c r="F52" s="20"/>
      <c r="G52" s="20"/>
    </row>
    <row r="53" spans="3:7" ht="12.75">
      <c r="C53" s="21"/>
      <c r="F53" s="20"/>
      <c r="G53" s="20"/>
    </row>
    <row r="54" spans="3:7" ht="12.75">
      <c r="C54" s="21"/>
      <c r="F54" s="20"/>
      <c r="G54" s="20"/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8"/>
  <dimension ref="A1:G281"/>
  <sheetViews>
    <sheetView showGridLines="0" workbookViewId="0" topLeftCell="A1">
      <selection activeCell="B2" sqref="B2"/>
    </sheetView>
  </sheetViews>
  <sheetFormatPr defaultColWidth="9.33203125" defaultRowHeight="12.75"/>
  <cols>
    <col min="1" max="1" width="2.66015625" style="0" customWidth="1"/>
    <col min="2" max="2" width="30.66015625" style="0" bestFit="1" customWidth="1"/>
    <col min="3" max="3" width="12.16015625" style="0" bestFit="1" customWidth="1"/>
    <col min="4" max="4" width="11.16015625" style="0" bestFit="1" customWidth="1"/>
    <col min="5" max="5" width="13.33203125" style="0" bestFit="1" customWidth="1"/>
    <col min="7" max="7" width="12.83203125" style="0" bestFit="1" customWidth="1"/>
  </cols>
  <sheetData>
    <row r="1" ht="12.75">
      <c r="A1" s="30" t="s">
        <v>98</v>
      </c>
    </row>
    <row r="2" ht="13.5" thickBot="1"/>
    <row r="3" spans="2:3" ht="12.75">
      <c r="B3" s="92" t="s">
        <v>6</v>
      </c>
      <c r="C3" s="113">
        <v>0.03</v>
      </c>
    </row>
    <row r="4" spans="2:3" ht="12.75">
      <c r="B4" s="94" t="s">
        <v>97</v>
      </c>
      <c r="C4" s="114">
        <f>(1-C3/12)^-1-1</f>
        <v>0.0025062656641603454</v>
      </c>
    </row>
    <row r="5" spans="2:3" ht="13.5" thickBot="1">
      <c r="B5" s="96" t="s">
        <v>84</v>
      </c>
      <c r="C5" s="97">
        <v>100</v>
      </c>
    </row>
    <row r="6" ht="13.5" thickBot="1"/>
    <row r="7" spans="3:5" ht="12.75">
      <c r="C7" s="106">
        <v>5</v>
      </c>
      <c r="D7" s="106">
        <v>10</v>
      </c>
      <c r="E7" s="106">
        <v>20</v>
      </c>
    </row>
    <row r="8" spans="2:5" ht="12.75">
      <c r="B8" s="76" t="s">
        <v>93</v>
      </c>
      <c r="C8" s="99">
        <v>0.249</v>
      </c>
      <c r="D8" s="99">
        <v>0.754</v>
      </c>
      <c r="E8" s="99">
        <v>2.227</v>
      </c>
    </row>
    <row r="9" spans="2:5" ht="12.75">
      <c r="B9" s="18"/>
      <c r="C9" s="18"/>
      <c r="D9" s="18"/>
      <c r="E9" s="18"/>
    </row>
    <row r="10" spans="2:5" ht="12.75">
      <c r="B10" s="115" t="s">
        <v>94</v>
      </c>
      <c r="C10" s="116">
        <f>SUMPRODUCT(F17:F76,G17:G76)</f>
        <v>45.95961991309335</v>
      </c>
      <c r="D10" s="116">
        <f>SUMPRODUCT(F17:F136,G17:G136)</f>
        <v>71.9277386866033</v>
      </c>
      <c r="E10" s="116">
        <f>SUMPRODUCT(F17:F256,G17:G256)</f>
        <v>94.82693978563053</v>
      </c>
    </row>
    <row r="11" spans="2:5" ht="12.75">
      <c r="B11" s="115" t="s">
        <v>95</v>
      </c>
      <c r="C11" s="18"/>
      <c r="D11" s="18"/>
      <c r="E11" s="18"/>
    </row>
    <row r="12" spans="2:5" ht="12.75">
      <c r="B12" s="18"/>
      <c r="C12" s="18"/>
      <c r="D12" s="18"/>
      <c r="E12" s="18"/>
    </row>
    <row r="13" spans="2:5" ht="13.5" thickBot="1">
      <c r="B13" s="117" t="s">
        <v>96</v>
      </c>
      <c r="C13" s="118">
        <f>C8/(C10*$C$5)*12</f>
        <v>0.0006501359248945299</v>
      </c>
      <c r="D13" s="118">
        <f>D8/(D10*$C$5)*12</f>
        <v>0.0012579291612966012</v>
      </c>
      <c r="E13" s="118">
        <f>E8/(E10*$C$5)*12</f>
        <v>0.0028181864837580244</v>
      </c>
    </row>
    <row r="16" spans="2:7" ht="12.75">
      <c r="B16" s="55" t="s">
        <v>46</v>
      </c>
      <c r="C16" s="55" t="s">
        <v>72</v>
      </c>
      <c r="D16" s="55" t="s">
        <v>73</v>
      </c>
      <c r="E16" s="55" t="s">
        <v>51</v>
      </c>
      <c r="F16" s="55" t="s">
        <v>14</v>
      </c>
      <c r="G16" s="55" t="s">
        <v>10</v>
      </c>
    </row>
    <row r="17" spans="2:7" ht="12.75">
      <c r="B17">
        <v>0</v>
      </c>
      <c r="C17" s="91">
        <v>0.00029</v>
      </c>
      <c r="D17">
        <v>0.00667</v>
      </c>
      <c r="E17" s="20">
        <v>1</v>
      </c>
      <c r="F17" s="21">
        <f>1*E17</f>
        <v>1</v>
      </c>
      <c r="G17" s="52">
        <f>(1+$C$4)^-B17</f>
        <v>1</v>
      </c>
    </row>
    <row r="18" spans="2:7" ht="12.75">
      <c r="B18">
        <v>1</v>
      </c>
      <c r="C18" s="91">
        <v>0.00029</v>
      </c>
      <c r="D18">
        <f>D17</f>
        <v>0.00667</v>
      </c>
      <c r="E18" s="20">
        <f>E17*(1-C17)*(1-D17)</f>
        <v>0.9930419343</v>
      </c>
      <c r="F18" s="21">
        <f aca="true" t="shared" si="0" ref="F18:F81">1*E18</f>
        <v>0.9930419343</v>
      </c>
      <c r="G18" s="52">
        <f aca="true" t="shared" si="1" ref="G18:G81">(1+$C$4)^-B18</f>
        <v>0.9975</v>
      </c>
    </row>
    <row r="19" spans="2:7" ht="12.75">
      <c r="B19">
        <v>2</v>
      </c>
      <c r="C19" s="91">
        <v>0.00029</v>
      </c>
      <c r="D19">
        <f aca="true" t="shared" si="2" ref="D19:D82">D18</f>
        <v>0.00667</v>
      </c>
      <c r="E19" s="20">
        <f aca="true" t="shared" si="3" ref="E19:E82">E18*(1-C18)*(1-D18)</f>
        <v>0.9861322832782855</v>
      </c>
      <c r="F19" s="21">
        <f t="shared" si="0"/>
        <v>0.9861322832782855</v>
      </c>
      <c r="G19" s="52">
        <f t="shared" si="1"/>
        <v>0.9950062500000001</v>
      </c>
    </row>
    <row r="20" spans="2:7" ht="12.75">
      <c r="B20">
        <v>3</v>
      </c>
      <c r="C20" s="91">
        <v>0.00029</v>
      </c>
      <c r="D20">
        <f t="shared" si="2"/>
        <v>0.00667</v>
      </c>
      <c r="E20" s="20">
        <f t="shared" si="3"/>
        <v>0.9792707100623442</v>
      </c>
      <c r="F20" s="21">
        <f t="shared" si="0"/>
        <v>0.9792707100623442</v>
      </c>
      <c r="G20" s="52">
        <f t="shared" si="1"/>
        <v>0.9925187343750002</v>
      </c>
    </row>
    <row r="21" spans="2:7" ht="12.75">
      <c r="B21">
        <v>4</v>
      </c>
      <c r="C21" s="91">
        <v>0.00029</v>
      </c>
      <c r="D21">
        <f t="shared" si="2"/>
        <v>0.00667</v>
      </c>
      <c r="E21" s="20">
        <f t="shared" si="3"/>
        <v>0.9724568801236448</v>
      </c>
      <c r="F21" s="21">
        <f t="shared" si="0"/>
        <v>0.9724568801236448</v>
      </c>
      <c r="G21" s="52">
        <f t="shared" si="1"/>
        <v>0.9900374375390625</v>
      </c>
    </row>
    <row r="22" spans="2:7" ht="12.75">
      <c r="B22">
        <v>5</v>
      </c>
      <c r="C22" s="91">
        <v>0.00029</v>
      </c>
      <c r="D22">
        <f t="shared" si="2"/>
        <v>0.00667</v>
      </c>
      <c r="E22" s="20">
        <f t="shared" si="3"/>
        <v>0.9656904612613275</v>
      </c>
      <c r="F22" s="21">
        <f t="shared" si="0"/>
        <v>0.9656904612613275</v>
      </c>
      <c r="G22" s="52">
        <f t="shared" si="1"/>
        <v>0.9875623439452148</v>
      </c>
    </row>
    <row r="23" spans="2:7" ht="12.75">
      <c r="B23">
        <v>6</v>
      </c>
      <c r="C23" s="91">
        <v>0.00029</v>
      </c>
      <c r="D23">
        <f t="shared" si="2"/>
        <v>0.00667</v>
      </c>
      <c r="E23" s="20">
        <f t="shared" si="3"/>
        <v>0.958971123586008</v>
      </c>
      <c r="F23" s="21">
        <f t="shared" si="0"/>
        <v>0.958971123586008</v>
      </c>
      <c r="G23" s="52">
        <f t="shared" si="1"/>
        <v>0.9850934380853519</v>
      </c>
    </row>
    <row r="24" spans="2:7" ht="12.75">
      <c r="B24">
        <v>7</v>
      </c>
      <c r="C24" s="91">
        <v>0.00029</v>
      </c>
      <c r="D24">
        <f t="shared" si="2"/>
        <v>0.00667</v>
      </c>
      <c r="E24" s="20">
        <f t="shared" si="3"/>
        <v>0.9522985395036938</v>
      </c>
      <c r="F24" s="21">
        <f t="shared" si="0"/>
        <v>0.9522985395036938</v>
      </c>
      <c r="G24" s="52">
        <f t="shared" si="1"/>
        <v>0.9826307044901386</v>
      </c>
    </row>
    <row r="25" spans="2:7" ht="12.75">
      <c r="B25">
        <v>8</v>
      </c>
      <c r="C25" s="91">
        <v>0.00029</v>
      </c>
      <c r="D25">
        <f t="shared" si="2"/>
        <v>0.00667</v>
      </c>
      <c r="E25" s="20">
        <f t="shared" si="3"/>
        <v>0.9456723836998131</v>
      </c>
      <c r="F25" s="21">
        <f t="shared" si="0"/>
        <v>0.9456723836998131</v>
      </c>
      <c r="G25" s="52">
        <f t="shared" si="1"/>
        <v>0.9801741277289131</v>
      </c>
    </row>
    <row r="26" spans="2:7" ht="12.75">
      <c r="B26">
        <v>9</v>
      </c>
      <c r="C26" s="91">
        <v>0.00029</v>
      </c>
      <c r="D26">
        <f t="shared" si="2"/>
        <v>0.00667</v>
      </c>
      <c r="E26" s="20">
        <f t="shared" si="3"/>
        <v>0.9390923331233543</v>
      </c>
      <c r="F26" s="21">
        <f t="shared" si="0"/>
        <v>0.9390923331233543</v>
      </c>
      <c r="G26" s="52">
        <f t="shared" si="1"/>
        <v>0.9777236924095909</v>
      </c>
    </row>
    <row r="27" spans="2:7" ht="12.75">
      <c r="B27">
        <v>10</v>
      </c>
      <c r="C27" s="91">
        <v>0.00029</v>
      </c>
      <c r="D27">
        <f t="shared" si="2"/>
        <v>0.00667</v>
      </c>
      <c r="E27" s="20">
        <f t="shared" si="3"/>
        <v>0.9325580669711158</v>
      </c>
      <c r="F27" s="21">
        <f t="shared" si="0"/>
        <v>0.9325580669711158</v>
      </c>
      <c r="G27" s="52">
        <f t="shared" si="1"/>
        <v>0.9752793831785668</v>
      </c>
    </row>
    <row r="28" spans="2:7" ht="12.75">
      <c r="B28">
        <v>11</v>
      </c>
      <c r="C28" s="91">
        <v>0.00029</v>
      </c>
      <c r="D28">
        <f t="shared" si="2"/>
        <v>0.00667</v>
      </c>
      <c r="E28" s="20">
        <f t="shared" si="3"/>
        <v>0.9260692666720658</v>
      </c>
      <c r="F28" s="21">
        <f t="shared" si="0"/>
        <v>0.9260692666720658</v>
      </c>
      <c r="G28" s="52">
        <f t="shared" si="1"/>
        <v>0.9728411847206206</v>
      </c>
    </row>
    <row r="29" spans="2:7" ht="12.75">
      <c r="B29">
        <v>12</v>
      </c>
      <c r="C29" s="91">
        <v>0.00029</v>
      </c>
      <c r="D29">
        <f t="shared" si="2"/>
        <v>0.00667</v>
      </c>
      <c r="E29" s="20">
        <f t="shared" si="3"/>
        <v>0.9196256158718108</v>
      </c>
      <c r="F29" s="21">
        <f t="shared" si="0"/>
        <v>0.9196256158718108</v>
      </c>
      <c r="G29" s="52">
        <f t="shared" si="1"/>
        <v>0.9704090817588189</v>
      </c>
    </row>
    <row r="30" spans="2:7" ht="12.75">
      <c r="B30">
        <v>13</v>
      </c>
      <c r="C30" s="91">
        <v>0.00029</v>
      </c>
      <c r="D30">
        <f t="shared" si="2"/>
        <v>0.00667</v>
      </c>
      <c r="E30" s="20">
        <f t="shared" si="3"/>
        <v>0.9132268004171719</v>
      </c>
      <c r="F30" s="21">
        <f t="shared" si="0"/>
        <v>0.9132268004171719</v>
      </c>
      <c r="G30" s="52">
        <f t="shared" si="1"/>
        <v>0.9679830590544217</v>
      </c>
    </row>
    <row r="31" spans="2:7" ht="12.75">
      <c r="B31">
        <v>14</v>
      </c>
      <c r="C31" s="91">
        <v>0.0003</v>
      </c>
      <c r="D31">
        <f t="shared" si="2"/>
        <v>0.00667</v>
      </c>
      <c r="E31" s="20">
        <f t="shared" si="3"/>
        <v>0.9068725083408684</v>
      </c>
      <c r="F31" s="21">
        <f t="shared" si="0"/>
        <v>0.9068725083408684</v>
      </c>
      <c r="G31" s="52">
        <f t="shared" si="1"/>
        <v>0.9655631014067858</v>
      </c>
    </row>
    <row r="32" spans="2:7" ht="12.75">
      <c r="B32">
        <v>15</v>
      </c>
      <c r="C32" s="91">
        <v>0.0003</v>
      </c>
      <c r="D32">
        <f t="shared" si="2"/>
        <v>0.00667</v>
      </c>
      <c r="E32" s="20">
        <f t="shared" si="3"/>
        <v>0.9005534216096218</v>
      </c>
      <c r="F32" s="21">
        <f t="shared" si="0"/>
        <v>0.9005534216096218</v>
      </c>
      <c r="G32" s="52">
        <f t="shared" si="1"/>
        <v>0.9631491936532689</v>
      </c>
    </row>
    <row r="33" spans="2:7" ht="12.75">
      <c r="B33">
        <v>16</v>
      </c>
      <c r="C33" s="91">
        <v>0.0003</v>
      </c>
      <c r="D33">
        <f t="shared" si="2"/>
        <v>0.00667</v>
      </c>
      <c r="E33" s="20">
        <f t="shared" si="3"/>
        <v>0.8942783662683994</v>
      </c>
      <c r="F33" s="21">
        <f t="shared" si="0"/>
        <v>0.8942783662683994</v>
      </c>
      <c r="G33" s="52">
        <f t="shared" si="1"/>
        <v>0.9607413206691356</v>
      </c>
    </row>
    <row r="34" spans="2:7" ht="12.75">
      <c r="B34">
        <v>17</v>
      </c>
      <c r="C34" s="91">
        <v>0.0003</v>
      </c>
      <c r="D34">
        <f t="shared" si="2"/>
        <v>0.00667</v>
      </c>
      <c r="E34" s="20">
        <f t="shared" si="3"/>
        <v>0.8880470355065196</v>
      </c>
      <c r="F34" s="21">
        <f t="shared" si="0"/>
        <v>0.8880470355065196</v>
      </c>
      <c r="G34" s="52">
        <f t="shared" si="1"/>
        <v>0.9583394673674629</v>
      </c>
    </row>
    <row r="35" spans="2:7" ht="12.75">
      <c r="B35">
        <v>18</v>
      </c>
      <c r="C35" s="91">
        <v>0.0003</v>
      </c>
      <c r="D35">
        <f t="shared" si="2"/>
        <v>0.00667</v>
      </c>
      <c r="E35" s="20">
        <f t="shared" si="3"/>
        <v>0.8818591246511572</v>
      </c>
      <c r="F35" s="21">
        <f t="shared" si="0"/>
        <v>0.8818591246511572</v>
      </c>
      <c r="G35" s="52">
        <f t="shared" si="1"/>
        <v>0.9559436186990443</v>
      </c>
    </row>
    <row r="36" spans="2:7" ht="12.75">
      <c r="B36">
        <v>19</v>
      </c>
      <c r="C36" s="91">
        <v>0.0003</v>
      </c>
      <c r="D36">
        <f t="shared" si="2"/>
        <v>0.00667</v>
      </c>
      <c r="E36" s="20">
        <f t="shared" si="3"/>
        <v>0.8757143311524471</v>
      </c>
      <c r="F36" s="21">
        <f t="shared" si="0"/>
        <v>0.8757143311524471</v>
      </c>
      <c r="G36" s="52">
        <f t="shared" si="1"/>
        <v>0.9535537596522967</v>
      </c>
    </row>
    <row r="37" spans="2:7" ht="12.75">
      <c r="B37">
        <v>20</v>
      </c>
      <c r="C37" s="91">
        <v>0.0003</v>
      </c>
      <c r="D37">
        <f t="shared" si="2"/>
        <v>0.00667</v>
      </c>
      <c r="E37" s="20">
        <f t="shared" si="3"/>
        <v>0.8696123545686913</v>
      </c>
      <c r="F37" s="21">
        <f t="shared" si="0"/>
        <v>0.8696123545686913</v>
      </c>
      <c r="G37" s="52">
        <f t="shared" si="1"/>
        <v>0.9511698752531659</v>
      </c>
    </row>
    <row r="38" spans="2:7" ht="12.75">
      <c r="B38">
        <v>21</v>
      </c>
      <c r="C38" s="91">
        <v>0.0003</v>
      </c>
      <c r="D38">
        <f t="shared" si="2"/>
        <v>0.00667</v>
      </c>
      <c r="E38" s="20">
        <f t="shared" si="3"/>
        <v>0.8635528965516691</v>
      </c>
      <c r="F38" s="21">
        <f t="shared" si="0"/>
        <v>0.8635528965516691</v>
      </c>
      <c r="G38" s="52">
        <f t="shared" si="1"/>
        <v>0.9487919505650328</v>
      </c>
    </row>
    <row r="39" spans="2:7" ht="12.75">
      <c r="B39">
        <v>22</v>
      </c>
      <c r="C39" s="91">
        <v>0.0003</v>
      </c>
      <c r="D39">
        <f t="shared" si="2"/>
        <v>0.00667</v>
      </c>
      <c r="E39" s="20">
        <f t="shared" si="3"/>
        <v>0.85753566083205</v>
      </c>
      <c r="F39" s="21">
        <f t="shared" si="0"/>
        <v>0.85753566083205</v>
      </c>
      <c r="G39" s="52">
        <f t="shared" si="1"/>
        <v>0.9464199706886203</v>
      </c>
    </row>
    <row r="40" spans="2:7" ht="12.75">
      <c r="B40">
        <v>23</v>
      </c>
      <c r="C40" s="91">
        <v>0.0003</v>
      </c>
      <c r="D40">
        <f t="shared" si="2"/>
        <v>0.00667</v>
      </c>
      <c r="E40" s="20">
        <f t="shared" si="3"/>
        <v>0.851560353204908</v>
      </c>
      <c r="F40" s="21">
        <f t="shared" si="0"/>
        <v>0.851560353204908</v>
      </c>
      <c r="G40" s="52">
        <f t="shared" si="1"/>
        <v>0.944053920761899</v>
      </c>
    </row>
    <row r="41" spans="2:7" ht="12.75">
      <c r="B41">
        <v>24</v>
      </c>
      <c r="C41" s="91">
        <v>0.0003</v>
      </c>
      <c r="D41">
        <f t="shared" si="2"/>
        <v>0.00667</v>
      </c>
      <c r="E41" s="20">
        <f t="shared" si="3"/>
        <v>0.8456266815153366</v>
      </c>
      <c r="F41" s="21">
        <f t="shared" si="0"/>
        <v>0.8456266815153366</v>
      </c>
      <c r="G41" s="52">
        <f t="shared" si="1"/>
        <v>0.941693785959994</v>
      </c>
    </row>
    <row r="42" spans="2:7" ht="12.75">
      <c r="B42">
        <v>25</v>
      </c>
      <c r="C42" s="91">
        <v>0.0003</v>
      </c>
      <c r="D42">
        <f t="shared" si="2"/>
        <v>0.00667</v>
      </c>
      <c r="E42" s="20">
        <f t="shared" si="3"/>
        <v>0.8397343556441644</v>
      </c>
      <c r="F42" s="21">
        <f t="shared" si="0"/>
        <v>0.8397343556441644</v>
      </c>
      <c r="G42" s="52">
        <f t="shared" si="1"/>
        <v>0.9393395514950941</v>
      </c>
    </row>
    <row r="43" spans="2:7" ht="12.75">
      <c r="B43">
        <v>26</v>
      </c>
      <c r="C43" s="91">
        <v>0.0003</v>
      </c>
      <c r="D43">
        <f t="shared" si="2"/>
        <v>0.00667</v>
      </c>
      <c r="E43" s="20">
        <f t="shared" si="3"/>
        <v>0.8338830874937704</v>
      </c>
      <c r="F43" s="21">
        <f t="shared" si="0"/>
        <v>0.8338830874937704</v>
      </c>
      <c r="G43" s="52">
        <f t="shared" si="1"/>
        <v>0.9369912026163563</v>
      </c>
    </row>
    <row r="44" spans="2:7" ht="12.75">
      <c r="B44">
        <v>27</v>
      </c>
      <c r="C44" s="91">
        <v>0.0003</v>
      </c>
      <c r="D44">
        <f t="shared" si="2"/>
        <v>0.00667</v>
      </c>
      <c r="E44" s="20">
        <f t="shared" si="3"/>
        <v>0.828072590973997</v>
      </c>
      <c r="F44" s="21">
        <f t="shared" si="0"/>
        <v>0.828072590973997</v>
      </c>
      <c r="G44" s="52">
        <f t="shared" si="1"/>
        <v>0.9346487246098156</v>
      </c>
    </row>
    <row r="45" spans="2:7" ht="12.75">
      <c r="B45">
        <v>28</v>
      </c>
      <c r="C45" s="91">
        <v>0.0003</v>
      </c>
      <c r="D45">
        <f t="shared" si="2"/>
        <v>0.00667</v>
      </c>
      <c r="E45" s="20">
        <f t="shared" si="3"/>
        <v>0.8223025819881629</v>
      </c>
      <c r="F45" s="21">
        <f t="shared" si="0"/>
        <v>0.8223025819881629</v>
      </c>
      <c r="G45" s="52">
        <f t="shared" si="1"/>
        <v>0.9323121027982909</v>
      </c>
    </row>
    <row r="46" spans="2:7" ht="12.75">
      <c r="B46">
        <v>29</v>
      </c>
      <c r="C46" s="91">
        <v>0.0003</v>
      </c>
      <c r="D46">
        <f t="shared" si="2"/>
        <v>0.00667</v>
      </c>
      <c r="E46" s="20">
        <f t="shared" si="3"/>
        <v>0.8165727784191721</v>
      </c>
      <c r="F46" s="21">
        <f t="shared" si="0"/>
        <v>0.8165727784191721</v>
      </c>
      <c r="G46" s="52">
        <f t="shared" si="1"/>
        <v>0.9299813225412952</v>
      </c>
    </row>
    <row r="47" spans="2:7" ht="12.75">
      <c r="B47">
        <v>30</v>
      </c>
      <c r="C47" s="91">
        <v>0.00031</v>
      </c>
      <c r="D47">
        <f t="shared" si="2"/>
        <v>0.00667</v>
      </c>
      <c r="E47" s="20">
        <f t="shared" si="3"/>
        <v>0.8108829001157202</v>
      </c>
      <c r="F47" s="21">
        <f t="shared" si="0"/>
        <v>0.8108829001157202</v>
      </c>
      <c r="G47" s="52">
        <f t="shared" si="1"/>
        <v>0.927656369234942</v>
      </c>
    </row>
    <row r="48" spans="2:7" ht="12.75">
      <c r="B48">
        <v>31</v>
      </c>
      <c r="C48" s="91">
        <v>0.00031</v>
      </c>
      <c r="D48">
        <f t="shared" si="2"/>
        <v>0.00667</v>
      </c>
      <c r="E48" s="20">
        <f t="shared" si="3"/>
        <v>0.805224614135485</v>
      </c>
      <c r="F48" s="21">
        <f t="shared" si="0"/>
        <v>0.805224614135485</v>
      </c>
      <c r="G48" s="52">
        <f t="shared" si="1"/>
        <v>0.9253372283118546</v>
      </c>
    </row>
    <row r="49" spans="2:7" ht="12.75">
      <c r="B49">
        <v>32</v>
      </c>
      <c r="C49" s="91">
        <v>0.00031</v>
      </c>
      <c r="D49">
        <f t="shared" si="2"/>
        <v>0.00667</v>
      </c>
      <c r="E49" s="20">
        <f t="shared" si="3"/>
        <v>0.7996058112917539</v>
      </c>
      <c r="F49" s="21">
        <f t="shared" si="0"/>
        <v>0.7996058112917539</v>
      </c>
      <c r="G49" s="52">
        <f t="shared" si="1"/>
        <v>0.9230238852410749</v>
      </c>
    </row>
    <row r="50" spans="2:7" ht="12.75">
      <c r="B50">
        <v>33</v>
      </c>
      <c r="C50" s="91">
        <v>0.00031</v>
      </c>
      <c r="D50">
        <f t="shared" si="2"/>
        <v>0.00667</v>
      </c>
      <c r="E50" s="20">
        <f t="shared" si="3"/>
        <v>0.7940262160738735</v>
      </c>
      <c r="F50" s="21">
        <f t="shared" si="0"/>
        <v>0.7940262160738735</v>
      </c>
      <c r="G50" s="52">
        <f t="shared" si="1"/>
        <v>0.9207163255279722</v>
      </c>
    </row>
    <row r="51" spans="2:7" ht="12.75">
      <c r="B51">
        <v>34</v>
      </c>
      <c r="C51" s="91">
        <v>0.00031</v>
      </c>
      <c r="D51">
        <f t="shared" si="2"/>
        <v>0.00667</v>
      </c>
      <c r="E51" s="20">
        <f t="shared" si="3"/>
        <v>0.7884855548936848</v>
      </c>
      <c r="F51" s="21">
        <f t="shared" si="0"/>
        <v>0.7884855548936848</v>
      </c>
      <c r="G51" s="52">
        <f t="shared" si="1"/>
        <v>0.9184145347141522</v>
      </c>
    </row>
    <row r="52" spans="2:7" ht="12.75">
      <c r="B52">
        <v>35</v>
      </c>
      <c r="C52" s="91">
        <v>0.00031</v>
      </c>
      <c r="D52">
        <f t="shared" si="2"/>
        <v>0.00667</v>
      </c>
      <c r="E52" s="20">
        <f t="shared" si="3"/>
        <v>0.7829835560721087</v>
      </c>
      <c r="F52" s="21">
        <f t="shared" si="0"/>
        <v>0.7829835560721087</v>
      </c>
      <c r="G52" s="52">
        <f t="shared" si="1"/>
        <v>0.916118498377367</v>
      </c>
    </row>
    <row r="53" spans="2:7" ht="12.75">
      <c r="B53">
        <v>36</v>
      </c>
      <c r="C53" s="91">
        <v>0.00031</v>
      </c>
      <c r="D53">
        <f t="shared" si="2"/>
        <v>0.00667</v>
      </c>
      <c r="E53" s="20">
        <f t="shared" si="3"/>
        <v>0.7775199498258242</v>
      </c>
      <c r="F53" s="21">
        <f t="shared" si="0"/>
        <v>0.7775199498258242</v>
      </c>
      <c r="G53" s="52">
        <f t="shared" si="1"/>
        <v>0.9138282021314236</v>
      </c>
    </row>
    <row r="54" spans="2:7" ht="12.75">
      <c r="B54">
        <v>37</v>
      </c>
      <c r="C54" s="91">
        <v>0.00031</v>
      </c>
      <c r="D54">
        <f t="shared" si="2"/>
        <v>0.00667</v>
      </c>
      <c r="E54" s="20">
        <f t="shared" si="3"/>
        <v>0.7720944682540402</v>
      </c>
      <c r="F54" s="21">
        <f t="shared" si="0"/>
        <v>0.7720944682540402</v>
      </c>
      <c r="G54" s="52">
        <f t="shared" si="1"/>
        <v>0.9115436316260949</v>
      </c>
    </row>
    <row r="55" spans="2:7" ht="12.75">
      <c r="B55">
        <v>38</v>
      </c>
      <c r="C55" s="91">
        <v>0.00031</v>
      </c>
      <c r="D55">
        <f t="shared" si="2"/>
        <v>0.00667</v>
      </c>
      <c r="E55" s="20">
        <f t="shared" si="3"/>
        <v>0.7667068453253589</v>
      </c>
      <c r="F55" s="21">
        <f t="shared" si="0"/>
        <v>0.7667068453253589</v>
      </c>
      <c r="G55" s="52">
        <f t="shared" si="1"/>
        <v>0.9092647725470298</v>
      </c>
    </row>
    <row r="56" spans="2:7" ht="12.75">
      <c r="B56">
        <v>39</v>
      </c>
      <c r="C56" s="91">
        <v>0.00031</v>
      </c>
      <c r="D56">
        <f t="shared" si="2"/>
        <v>0.00667</v>
      </c>
      <c r="E56" s="20">
        <f t="shared" si="3"/>
        <v>0.761356816864732</v>
      </c>
      <c r="F56" s="21">
        <f t="shared" si="0"/>
        <v>0.761356816864732</v>
      </c>
      <c r="G56" s="52">
        <f t="shared" si="1"/>
        <v>0.9069916106156622</v>
      </c>
    </row>
    <row r="57" spans="2:7" ht="12.75">
      <c r="B57">
        <v>40</v>
      </c>
      <c r="C57" s="91">
        <v>0.00031</v>
      </c>
      <c r="D57">
        <f t="shared" si="2"/>
        <v>0.00667</v>
      </c>
      <c r="E57" s="20">
        <f t="shared" si="3"/>
        <v>0.7560441205405064</v>
      </c>
      <c r="F57" s="21">
        <f t="shared" si="0"/>
        <v>0.7560441205405064</v>
      </c>
      <c r="G57" s="52">
        <f t="shared" si="1"/>
        <v>0.904724131589123</v>
      </c>
    </row>
    <row r="58" spans="2:7" ht="12.75">
      <c r="B58">
        <v>41</v>
      </c>
      <c r="C58" s="91">
        <v>0.00031</v>
      </c>
      <c r="D58">
        <f t="shared" si="2"/>
        <v>0.00667</v>
      </c>
      <c r="E58" s="20">
        <f t="shared" si="3"/>
        <v>0.7507684958515617</v>
      </c>
      <c r="F58" s="21">
        <f t="shared" si="0"/>
        <v>0.7507684958515617</v>
      </c>
      <c r="G58" s="52">
        <f t="shared" si="1"/>
        <v>0.9024623212601502</v>
      </c>
    </row>
    <row r="59" spans="2:7" ht="12.75">
      <c r="B59">
        <v>42</v>
      </c>
      <c r="C59" s="91">
        <v>0.00031</v>
      </c>
      <c r="D59">
        <f t="shared" si="2"/>
        <v>0.00667</v>
      </c>
      <c r="E59" s="20">
        <f t="shared" si="3"/>
        <v>0.7455296841145366</v>
      </c>
      <c r="F59" s="21">
        <f t="shared" si="0"/>
        <v>0.7455296841145366</v>
      </c>
      <c r="G59" s="52">
        <f t="shared" si="1"/>
        <v>0.9002061654569997</v>
      </c>
    </row>
    <row r="60" spans="2:7" ht="12.75">
      <c r="B60">
        <v>43</v>
      </c>
      <c r="C60" s="91">
        <v>0.00031</v>
      </c>
      <c r="D60">
        <f t="shared" si="2"/>
        <v>0.00667</v>
      </c>
      <c r="E60" s="20">
        <f t="shared" si="3"/>
        <v>0.740327428451145</v>
      </c>
      <c r="F60" s="21">
        <f t="shared" si="0"/>
        <v>0.740327428451145</v>
      </c>
      <c r="G60" s="52">
        <f t="shared" si="1"/>
        <v>0.8979556500433574</v>
      </c>
    </row>
    <row r="61" spans="2:7" ht="12.75">
      <c r="B61">
        <v>44</v>
      </c>
      <c r="C61" s="91">
        <v>0.00031</v>
      </c>
      <c r="D61">
        <f t="shared" si="2"/>
        <v>0.00667</v>
      </c>
      <c r="E61" s="20">
        <f t="shared" si="3"/>
        <v>0.7351614737755798</v>
      </c>
      <c r="F61" s="21">
        <f t="shared" si="0"/>
        <v>0.7351614737755798</v>
      </c>
      <c r="G61" s="52">
        <f t="shared" si="1"/>
        <v>0.8957107609182491</v>
      </c>
    </row>
    <row r="62" spans="2:7" ht="12.75">
      <c r="B62">
        <v>45</v>
      </c>
      <c r="C62" s="91">
        <v>0.00031</v>
      </c>
      <c r="D62">
        <f t="shared" si="2"/>
        <v>0.00667</v>
      </c>
      <c r="E62" s="20">
        <f t="shared" si="3"/>
        <v>0.7300315667820056</v>
      </c>
      <c r="F62" s="21">
        <f t="shared" si="0"/>
        <v>0.7300315667820056</v>
      </c>
      <c r="G62" s="52">
        <f t="shared" si="1"/>
        <v>0.8934714840159532</v>
      </c>
    </row>
    <row r="63" spans="2:7" ht="12.75">
      <c r="B63">
        <v>46</v>
      </c>
      <c r="C63" s="91">
        <v>0.00031</v>
      </c>
      <c r="D63">
        <f t="shared" si="2"/>
        <v>0.00667</v>
      </c>
      <c r="E63" s="20">
        <f t="shared" si="3"/>
        <v>0.7249374559321379</v>
      </c>
      <c r="F63" s="21">
        <f t="shared" si="0"/>
        <v>0.7249374559321379</v>
      </c>
      <c r="G63" s="52">
        <f t="shared" si="1"/>
        <v>0.8912378053059133</v>
      </c>
    </row>
    <row r="64" spans="2:7" ht="12.75">
      <c r="B64">
        <v>47</v>
      </c>
      <c r="C64" s="91">
        <v>0.00031</v>
      </c>
      <c r="D64">
        <f t="shared" si="2"/>
        <v>0.00667</v>
      </c>
      <c r="E64" s="20">
        <f t="shared" si="3"/>
        <v>0.7198788914429092</v>
      </c>
      <c r="F64" s="21">
        <f t="shared" si="0"/>
        <v>0.7198788914429092</v>
      </c>
      <c r="G64" s="52">
        <f t="shared" si="1"/>
        <v>0.8890097107926488</v>
      </c>
    </row>
    <row r="65" spans="2:7" ht="12.75">
      <c r="B65">
        <v>48</v>
      </c>
      <c r="C65" s="91">
        <v>0.00031</v>
      </c>
      <c r="D65">
        <f t="shared" si="2"/>
        <v>0.00667</v>
      </c>
      <c r="E65" s="20">
        <f t="shared" si="3"/>
        <v>0.7148556252742215</v>
      </c>
      <c r="F65" s="21">
        <f t="shared" si="0"/>
        <v>0.7148556252742215</v>
      </c>
      <c r="G65" s="52">
        <f t="shared" si="1"/>
        <v>0.886787186515667</v>
      </c>
    </row>
    <row r="66" spans="2:7" ht="12.75">
      <c r="B66">
        <v>49</v>
      </c>
      <c r="C66" s="91">
        <v>0.00032</v>
      </c>
      <c r="D66">
        <f t="shared" si="2"/>
        <v>0.00667</v>
      </c>
      <c r="E66" s="20">
        <f t="shared" si="3"/>
        <v>0.7098674111167838</v>
      </c>
      <c r="F66" s="21">
        <f t="shared" si="0"/>
        <v>0.7098674111167838</v>
      </c>
      <c r="G66" s="52">
        <f t="shared" si="1"/>
        <v>0.884570218549378</v>
      </c>
    </row>
    <row r="67" spans="2:7" ht="12.75">
      <c r="B67">
        <v>50</v>
      </c>
      <c r="C67" s="91">
        <v>0.00032</v>
      </c>
      <c r="D67">
        <f t="shared" si="2"/>
        <v>0.00667</v>
      </c>
      <c r="E67" s="20">
        <f t="shared" si="3"/>
        <v>0.7049069530540798</v>
      </c>
      <c r="F67" s="21">
        <f t="shared" si="0"/>
        <v>0.7049069530540798</v>
      </c>
      <c r="G67" s="52">
        <f t="shared" si="1"/>
        <v>0.8823587930030046</v>
      </c>
    </row>
    <row r="68" spans="2:7" ht="12.75">
      <c r="B68">
        <v>51</v>
      </c>
      <c r="C68" s="91">
        <v>0.00032</v>
      </c>
      <c r="D68">
        <f t="shared" si="2"/>
        <v>0.00667</v>
      </c>
      <c r="E68" s="20">
        <f t="shared" si="3"/>
        <v>0.6999811580056324</v>
      </c>
      <c r="F68" s="21">
        <f t="shared" si="0"/>
        <v>0.6999811580056324</v>
      </c>
      <c r="G68" s="52">
        <f t="shared" si="1"/>
        <v>0.8801528960204972</v>
      </c>
    </row>
    <row r="69" spans="2:7" ht="12.75">
      <c r="B69">
        <v>52</v>
      </c>
      <c r="C69" s="91">
        <v>0.00032</v>
      </c>
      <c r="D69">
        <f t="shared" si="2"/>
        <v>0.00667</v>
      </c>
      <c r="E69" s="20">
        <f t="shared" si="3"/>
        <v>0.6950897837509568</v>
      </c>
      <c r="F69" s="21">
        <f t="shared" si="0"/>
        <v>0.6950897837509568</v>
      </c>
      <c r="G69" s="52">
        <f t="shared" si="1"/>
        <v>0.8779525137804457</v>
      </c>
    </row>
    <row r="70" spans="2:7" ht="12.75">
      <c r="B70">
        <v>53</v>
      </c>
      <c r="C70" s="91">
        <v>0.00032</v>
      </c>
      <c r="D70">
        <f t="shared" si="2"/>
        <v>0.00667</v>
      </c>
      <c r="E70" s="20">
        <f t="shared" si="3"/>
        <v>0.690232589762172</v>
      </c>
      <c r="F70" s="21">
        <f t="shared" si="0"/>
        <v>0.690232589762172</v>
      </c>
      <c r="G70" s="52">
        <f t="shared" si="1"/>
        <v>0.8757576324959945</v>
      </c>
    </row>
    <row r="71" spans="2:7" ht="12.75">
      <c r="B71">
        <v>54</v>
      </c>
      <c r="C71" s="91">
        <v>0.00032</v>
      </c>
      <c r="D71">
        <f t="shared" si="2"/>
        <v>0.00667</v>
      </c>
      <c r="E71" s="20">
        <f t="shared" si="3"/>
        <v>0.6854093371921741</v>
      </c>
      <c r="F71" s="21">
        <f t="shared" si="0"/>
        <v>0.6854093371921741</v>
      </c>
      <c r="G71" s="52">
        <f t="shared" si="1"/>
        <v>0.8735682384147545</v>
      </c>
    </row>
    <row r="72" spans="2:7" ht="12.75">
      <c r="B72">
        <v>55</v>
      </c>
      <c r="C72" s="91">
        <v>0.00032</v>
      </c>
      <c r="D72">
        <f t="shared" si="2"/>
        <v>0.00667</v>
      </c>
      <c r="E72" s="20">
        <f t="shared" si="3"/>
        <v>0.6806197888628901</v>
      </c>
      <c r="F72" s="21">
        <f t="shared" si="0"/>
        <v>0.6806197888628901</v>
      </c>
      <c r="G72" s="52">
        <f t="shared" si="1"/>
        <v>0.8713843178187178</v>
      </c>
    </row>
    <row r="73" spans="2:7" ht="12.75">
      <c r="B73">
        <v>56</v>
      </c>
      <c r="C73" s="91">
        <v>0.00032</v>
      </c>
      <c r="D73">
        <f t="shared" si="2"/>
        <v>0.00667</v>
      </c>
      <c r="E73" s="20">
        <f t="shared" si="3"/>
        <v>0.6758637092536159</v>
      </c>
      <c r="F73" s="21">
        <f t="shared" si="0"/>
        <v>0.6758637092536159</v>
      </c>
      <c r="G73" s="52">
        <f t="shared" si="1"/>
        <v>0.8692058570241707</v>
      </c>
    </row>
    <row r="74" spans="2:7" ht="12.75">
      <c r="B74">
        <v>57</v>
      </c>
      <c r="C74" s="91">
        <v>0.00032</v>
      </c>
      <c r="D74">
        <f t="shared" si="2"/>
        <v>0.00667</v>
      </c>
      <c r="E74" s="20">
        <f t="shared" si="3"/>
        <v>0.6711408644894342</v>
      </c>
      <c r="F74" s="21">
        <f t="shared" si="0"/>
        <v>0.6711408644894342</v>
      </c>
      <c r="G74" s="52">
        <f t="shared" si="1"/>
        <v>0.8670328423816106</v>
      </c>
    </row>
    <row r="75" spans="2:7" ht="12.75">
      <c r="B75">
        <v>58</v>
      </c>
      <c r="C75" s="91">
        <v>0.00032</v>
      </c>
      <c r="D75">
        <f t="shared" si="2"/>
        <v>0.00667</v>
      </c>
      <c r="E75" s="20">
        <f t="shared" si="3"/>
        <v>0.6664510223297142</v>
      </c>
      <c r="F75" s="21">
        <f t="shared" si="0"/>
        <v>0.6664510223297142</v>
      </c>
      <c r="G75" s="52">
        <f t="shared" si="1"/>
        <v>0.8648652602756564</v>
      </c>
    </row>
    <row r="76" spans="2:7" ht="12.75">
      <c r="B76">
        <v>59</v>
      </c>
      <c r="C76" s="91">
        <v>0.00032</v>
      </c>
      <c r="D76">
        <f t="shared" si="2"/>
        <v>0.00667</v>
      </c>
      <c r="E76" s="20">
        <f t="shared" si="3"/>
        <v>0.6617939521566916</v>
      </c>
      <c r="F76" s="21">
        <f t="shared" si="0"/>
        <v>0.6617939521566916</v>
      </c>
      <c r="G76" s="52">
        <f t="shared" si="1"/>
        <v>0.8627030971249675</v>
      </c>
    </row>
    <row r="77" spans="2:7" ht="12.75">
      <c r="B77">
        <v>60</v>
      </c>
      <c r="C77" s="91">
        <v>0.00032</v>
      </c>
      <c r="D77">
        <f t="shared" si="2"/>
        <v>0.00667</v>
      </c>
      <c r="E77" s="20">
        <f t="shared" si="3"/>
        <v>0.6571694249641279</v>
      </c>
      <c r="F77" s="21">
        <f t="shared" si="0"/>
        <v>0.6571694249641279</v>
      </c>
      <c r="G77" s="52">
        <f t="shared" si="1"/>
        <v>0.860546339382155</v>
      </c>
    </row>
    <row r="78" spans="2:7" ht="12.75">
      <c r="B78">
        <v>61</v>
      </c>
      <c r="C78" s="91">
        <v>0.00032</v>
      </c>
      <c r="D78">
        <f t="shared" si="2"/>
        <v>0.00667</v>
      </c>
      <c r="E78" s="20">
        <f t="shared" si="3"/>
        <v>0.6525772133460493</v>
      </c>
      <c r="F78" s="21">
        <f t="shared" si="0"/>
        <v>0.6525772133460493</v>
      </c>
      <c r="G78" s="52">
        <f t="shared" si="1"/>
        <v>0.8583949735336995</v>
      </c>
    </row>
    <row r="79" spans="2:7" ht="12.75">
      <c r="B79">
        <v>62</v>
      </c>
      <c r="C79" s="91">
        <v>0.00032</v>
      </c>
      <c r="D79">
        <f t="shared" si="2"/>
        <v>0.00667</v>
      </c>
      <c r="E79" s="20">
        <f t="shared" si="3"/>
        <v>0.6480170914855646</v>
      </c>
      <c r="F79" s="21">
        <f t="shared" si="0"/>
        <v>0.6480170914855646</v>
      </c>
      <c r="G79" s="52">
        <f t="shared" si="1"/>
        <v>0.8562489860998652</v>
      </c>
    </row>
    <row r="80" spans="2:7" ht="12.75">
      <c r="B80">
        <v>63</v>
      </c>
      <c r="C80" s="91">
        <v>0.00032</v>
      </c>
      <c r="D80">
        <f t="shared" si="2"/>
        <v>0.00667</v>
      </c>
      <c r="E80" s="20">
        <f t="shared" si="3"/>
        <v>0.6434888351437607</v>
      </c>
      <c r="F80" s="21">
        <f t="shared" si="0"/>
        <v>0.6434888351437607</v>
      </c>
      <c r="G80" s="52">
        <f t="shared" si="1"/>
        <v>0.8541083636346155</v>
      </c>
    </row>
    <row r="81" spans="2:7" ht="12.75">
      <c r="B81">
        <v>64</v>
      </c>
      <c r="C81" s="91">
        <v>0.00032</v>
      </c>
      <c r="D81">
        <f t="shared" si="2"/>
        <v>0.00667</v>
      </c>
      <c r="E81" s="20">
        <f t="shared" si="3"/>
        <v>0.6389922216486755</v>
      </c>
      <c r="F81" s="21">
        <f t="shared" si="0"/>
        <v>0.6389922216486755</v>
      </c>
      <c r="G81" s="52">
        <f t="shared" si="1"/>
        <v>0.851973092725529</v>
      </c>
    </row>
    <row r="82" spans="2:7" ht="12.75">
      <c r="B82">
        <v>65</v>
      </c>
      <c r="C82" s="91">
        <v>0.00032</v>
      </c>
      <c r="D82">
        <f t="shared" si="2"/>
        <v>0.00667</v>
      </c>
      <c r="E82" s="20">
        <f t="shared" si="3"/>
        <v>0.6345270298843492</v>
      </c>
      <c r="F82" s="21">
        <f aca="true" t="shared" si="4" ref="F82:F145">1*E82</f>
        <v>0.6345270298843492</v>
      </c>
      <c r="G82" s="52">
        <f aca="true" t="shared" si="5" ref="G82:G145">(1+$C$4)^-B82</f>
        <v>0.8498431599937152</v>
      </c>
    </row>
    <row r="83" spans="2:7" ht="12.75">
      <c r="B83">
        <v>66</v>
      </c>
      <c r="C83" s="91">
        <v>0.00033</v>
      </c>
      <c r="D83">
        <f aca="true" t="shared" si="6" ref="D83:D146">D82</f>
        <v>0.00667</v>
      </c>
      <c r="E83" s="20">
        <f aca="true" t="shared" si="7" ref="E83:E146">E82*(1-C82)*(1-D82)</f>
        <v>0.6300930402799502</v>
      </c>
      <c r="F83" s="21">
        <f t="shared" si="4"/>
        <v>0.6300930402799502</v>
      </c>
      <c r="G83" s="52">
        <f t="shared" si="5"/>
        <v>0.8477185520937309</v>
      </c>
    </row>
    <row r="84" spans="2:7" ht="12.75">
      <c r="B84">
        <v>67</v>
      </c>
      <c r="C84" s="91">
        <v>0.00033</v>
      </c>
      <c r="D84">
        <f t="shared" si="6"/>
        <v>0.00667</v>
      </c>
      <c r="E84" s="20">
        <f t="shared" si="7"/>
        <v>0.6256837758957815</v>
      </c>
      <c r="F84" s="21">
        <f t="shared" si="4"/>
        <v>0.6256837758957815</v>
      </c>
      <c r="G84" s="52">
        <f t="shared" si="5"/>
        <v>0.8455992557134966</v>
      </c>
    </row>
    <row r="85" spans="2:7" ht="12.75">
      <c r="B85">
        <v>68</v>
      </c>
      <c r="C85" s="91">
        <v>0.00033</v>
      </c>
      <c r="D85">
        <f t="shared" si="6"/>
        <v>0.00667</v>
      </c>
      <c r="E85" s="20">
        <f t="shared" si="7"/>
        <v>0.6213053666570703</v>
      </c>
      <c r="F85" s="21">
        <f t="shared" si="4"/>
        <v>0.6213053666570703</v>
      </c>
      <c r="G85" s="52">
        <f t="shared" si="5"/>
        <v>0.8434852575742129</v>
      </c>
    </row>
    <row r="86" spans="2:7" ht="12.75">
      <c r="B86">
        <v>69</v>
      </c>
      <c r="C86" s="91">
        <v>0.00033</v>
      </c>
      <c r="D86">
        <f t="shared" si="6"/>
        <v>0.00667</v>
      </c>
      <c r="E86" s="20">
        <f t="shared" si="7"/>
        <v>0.6169575966457133</v>
      </c>
      <c r="F86" s="21">
        <f t="shared" si="4"/>
        <v>0.6169575966457133</v>
      </c>
      <c r="G86" s="52">
        <f t="shared" si="5"/>
        <v>0.8413765444302773</v>
      </c>
    </row>
    <row r="87" spans="2:7" ht="12.75">
      <c r="B87">
        <v>70</v>
      </c>
      <c r="C87" s="91">
        <v>0.00033</v>
      </c>
      <c r="D87">
        <f t="shared" si="6"/>
        <v>0.00667</v>
      </c>
      <c r="E87" s="20">
        <f t="shared" si="7"/>
        <v>0.6126402514545592</v>
      </c>
      <c r="F87" s="21">
        <f t="shared" si="4"/>
        <v>0.6126402514545592</v>
      </c>
      <c r="G87" s="52">
        <f t="shared" si="5"/>
        <v>0.8392731030692016</v>
      </c>
    </row>
    <row r="88" spans="2:7" ht="12.75">
      <c r="B88">
        <v>71</v>
      </c>
      <c r="C88" s="91">
        <v>0.00033</v>
      </c>
      <c r="D88">
        <f t="shared" si="6"/>
        <v>0.00667</v>
      </c>
      <c r="E88" s="20">
        <f t="shared" si="7"/>
        <v>0.6083531181768348</v>
      </c>
      <c r="F88" s="21">
        <f t="shared" si="4"/>
        <v>0.6083531181768348</v>
      </c>
      <c r="G88" s="52">
        <f t="shared" si="5"/>
        <v>0.8371749203115286</v>
      </c>
    </row>
    <row r="89" spans="2:7" ht="12.75">
      <c r="B89">
        <v>72</v>
      </c>
      <c r="C89" s="91">
        <v>0.00033</v>
      </c>
      <c r="D89">
        <f t="shared" si="6"/>
        <v>0.00667</v>
      </c>
      <c r="E89" s="20">
        <f t="shared" si="7"/>
        <v>0.6040959853956454</v>
      </c>
      <c r="F89" s="21">
        <f t="shared" si="4"/>
        <v>0.6040959853956454</v>
      </c>
      <c r="G89" s="52">
        <f t="shared" si="5"/>
        <v>0.8350819830107498</v>
      </c>
    </row>
    <row r="90" spans="2:7" ht="12.75">
      <c r="B90">
        <v>73</v>
      </c>
      <c r="C90" s="91">
        <v>0.00033</v>
      </c>
      <c r="D90">
        <f t="shared" si="6"/>
        <v>0.00667</v>
      </c>
      <c r="E90" s="20">
        <f t="shared" si="7"/>
        <v>0.5998686431735493</v>
      </c>
      <c r="F90" s="21">
        <f t="shared" si="4"/>
        <v>0.5998686431735493</v>
      </c>
      <c r="G90" s="52">
        <f t="shared" si="5"/>
        <v>0.832994278053223</v>
      </c>
    </row>
    <row r="91" spans="2:7" ht="12.75">
      <c r="B91">
        <v>74</v>
      </c>
      <c r="C91" s="91">
        <v>0.00033</v>
      </c>
      <c r="D91">
        <f t="shared" si="6"/>
        <v>0.00667</v>
      </c>
      <c r="E91" s="20">
        <f t="shared" si="7"/>
        <v>0.595670883042205</v>
      </c>
      <c r="F91" s="21">
        <f t="shared" si="4"/>
        <v>0.595670883042205</v>
      </c>
      <c r="G91" s="52">
        <f t="shared" si="5"/>
        <v>0.8309117923580898</v>
      </c>
    </row>
    <row r="92" spans="2:7" ht="12.75">
      <c r="B92">
        <v>75</v>
      </c>
      <c r="C92" s="91">
        <v>0.00033</v>
      </c>
      <c r="D92">
        <f t="shared" si="6"/>
        <v>0.00667</v>
      </c>
      <c r="E92" s="20">
        <f t="shared" si="7"/>
        <v>0.5915024979920902</v>
      </c>
      <c r="F92" s="21">
        <f t="shared" si="4"/>
        <v>0.5915024979920902</v>
      </c>
      <c r="G92" s="52">
        <f t="shared" si="5"/>
        <v>0.8288345128771949</v>
      </c>
    </row>
    <row r="93" spans="2:7" ht="12.75">
      <c r="B93">
        <v>76</v>
      </c>
      <c r="C93" s="91">
        <v>0.00033</v>
      </c>
      <c r="D93">
        <f t="shared" si="6"/>
        <v>0.00667</v>
      </c>
      <c r="E93" s="20">
        <f t="shared" si="7"/>
        <v>0.5873632824622939</v>
      </c>
      <c r="F93" s="21">
        <f t="shared" si="4"/>
        <v>0.5873632824622939</v>
      </c>
      <c r="G93" s="52">
        <f t="shared" si="5"/>
        <v>0.8267624265950018</v>
      </c>
    </row>
    <row r="94" spans="2:7" ht="12.75">
      <c r="B94">
        <v>77</v>
      </c>
      <c r="C94" s="91">
        <v>0.00033</v>
      </c>
      <c r="D94">
        <f t="shared" si="6"/>
        <v>0.00667</v>
      </c>
      <c r="E94" s="20">
        <f t="shared" si="7"/>
        <v>0.5832530323303788</v>
      </c>
      <c r="F94" s="21">
        <f t="shared" si="4"/>
        <v>0.5832530323303788</v>
      </c>
      <c r="G94" s="52">
        <f t="shared" si="5"/>
        <v>0.824695520528514</v>
      </c>
    </row>
    <row r="95" spans="2:7" ht="12.75">
      <c r="B95">
        <v>78</v>
      </c>
      <c r="C95" s="91">
        <v>0.00033</v>
      </c>
      <c r="D95">
        <f t="shared" si="6"/>
        <v>0.00667</v>
      </c>
      <c r="E95" s="20">
        <f t="shared" si="7"/>
        <v>0.5791715449023156</v>
      </c>
      <c r="F95" s="21">
        <f t="shared" si="4"/>
        <v>0.5791715449023156</v>
      </c>
      <c r="G95" s="52">
        <f t="shared" si="5"/>
        <v>0.8226337817271929</v>
      </c>
    </row>
    <row r="96" spans="2:7" ht="12.75">
      <c r="B96">
        <v>79</v>
      </c>
      <c r="C96" s="91">
        <v>0.00033</v>
      </c>
      <c r="D96">
        <f t="shared" si="6"/>
        <v>0.00667</v>
      </c>
      <c r="E96" s="20">
        <f t="shared" si="7"/>
        <v>0.5751186189024868</v>
      </c>
      <c r="F96" s="21">
        <f t="shared" si="4"/>
        <v>0.5751186189024868</v>
      </c>
      <c r="G96" s="52">
        <f t="shared" si="5"/>
        <v>0.8205771972728749</v>
      </c>
    </row>
    <row r="97" spans="2:7" ht="12.75">
      <c r="B97">
        <v>80</v>
      </c>
      <c r="C97" s="91">
        <v>0.00033</v>
      </c>
      <c r="D97">
        <f t="shared" si="6"/>
        <v>0.00667</v>
      </c>
      <c r="E97" s="20">
        <f t="shared" si="7"/>
        <v>0.5710940544637615</v>
      </c>
      <c r="F97" s="21">
        <f t="shared" si="4"/>
        <v>0.5710940544637615</v>
      </c>
      <c r="G97" s="52">
        <f t="shared" si="5"/>
        <v>0.8185257542796928</v>
      </c>
    </row>
    <row r="98" spans="2:7" ht="12.75">
      <c r="B98">
        <v>81</v>
      </c>
      <c r="C98" s="91">
        <v>0.00033</v>
      </c>
      <c r="D98">
        <f t="shared" si="6"/>
        <v>0.00667</v>
      </c>
      <c r="E98" s="20">
        <f t="shared" si="7"/>
        <v>0.5670976531176384</v>
      </c>
      <c r="F98" s="21">
        <f t="shared" si="4"/>
        <v>0.5670976531176384</v>
      </c>
      <c r="G98" s="52">
        <f t="shared" si="5"/>
        <v>0.8164794398939935</v>
      </c>
    </row>
    <row r="99" spans="2:7" ht="12.75">
      <c r="B99">
        <v>82</v>
      </c>
      <c r="C99" s="91">
        <v>0.00033</v>
      </c>
      <c r="D99">
        <f t="shared" si="6"/>
        <v>0.00667</v>
      </c>
      <c r="E99" s="20">
        <f t="shared" si="7"/>
        <v>0.5631292177844592</v>
      </c>
      <c r="F99" s="21">
        <f t="shared" si="4"/>
        <v>0.5631292177844592</v>
      </c>
      <c r="G99" s="52">
        <f t="shared" si="5"/>
        <v>0.8144382412942587</v>
      </c>
    </row>
    <row r="100" spans="2:7" ht="12.75">
      <c r="B100">
        <v>83</v>
      </c>
      <c r="C100" s="91">
        <v>0.00033</v>
      </c>
      <c r="D100">
        <f t="shared" si="6"/>
        <v>0.00667</v>
      </c>
      <c r="E100" s="20">
        <f t="shared" si="7"/>
        <v>0.5591885527636893</v>
      </c>
      <c r="F100" s="21">
        <f t="shared" si="4"/>
        <v>0.5591885527636893</v>
      </c>
      <c r="G100" s="52">
        <f t="shared" si="5"/>
        <v>0.8124021456910231</v>
      </c>
    </row>
    <row r="101" spans="2:7" ht="12.75">
      <c r="B101">
        <v>84</v>
      </c>
      <c r="C101" s="91">
        <v>0.00033</v>
      </c>
      <c r="D101">
        <f t="shared" si="6"/>
        <v>0.00667</v>
      </c>
      <c r="E101" s="20">
        <f t="shared" si="7"/>
        <v>0.555275463724267</v>
      </c>
      <c r="F101" s="21">
        <f t="shared" si="4"/>
        <v>0.555275463724267</v>
      </c>
      <c r="G101" s="52">
        <f t="shared" si="5"/>
        <v>0.8103711403267952</v>
      </c>
    </row>
    <row r="102" spans="2:7" ht="12.75">
      <c r="B102">
        <v>85</v>
      </c>
      <c r="C102" s="91">
        <v>0.00034</v>
      </c>
      <c r="D102">
        <f t="shared" si="6"/>
        <v>0.00667</v>
      </c>
      <c r="E102" s="20">
        <f t="shared" si="7"/>
        <v>0.5513897576950203</v>
      </c>
      <c r="F102" s="21">
        <f t="shared" si="4"/>
        <v>0.5513897576950203</v>
      </c>
      <c r="G102" s="52">
        <f t="shared" si="5"/>
        <v>0.8083452124759782</v>
      </c>
    </row>
    <row r="103" spans="2:7" ht="12.75">
      <c r="B103">
        <v>86</v>
      </c>
      <c r="C103" s="91">
        <v>0.00034</v>
      </c>
      <c r="D103">
        <f t="shared" si="6"/>
        <v>0.00667</v>
      </c>
      <c r="E103" s="20">
        <f t="shared" si="7"/>
        <v>0.5475257659352707</v>
      </c>
      <c r="F103" s="21">
        <f t="shared" si="4"/>
        <v>0.5475257659352707</v>
      </c>
      <c r="G103" s="52">
        <f t="shared" si="5"/>
        <v>0.8063243494447883</v>
      </c>
    </row>
    <row r="104" spans="2:7" ht="12.75">
      <c r="B104">
        <v>87</v>
      </c>
      <c r="C104" s="91">
        <v>0.00034</v>
      </c>
      <c r="D104">
        <f t="shared" si="6"/>
        <v>0.00667</v>
      </c>
      <c r="E104" s="20">
        <f t="shared" si="7"/>
        <v>0.5436888519949965</v>
      </c>
      <c r="F104" s="21">
        <f t="shared" si="4"/>
        <v>0.5436888519949965</v>
      </c>
      <c r="G104" s="52">
        <f t="shared" si="5"/>
        <v>0.8043085385711766</v>
      </c>
    </row>
    <row r="105" spans="2:7" ht="12.75">
      <c r="B105">
        <v>88</v>
      </c>
      <c r="C105" s="91">
        <v>0.00034</v>
      </c>
      <c r="D105">
        <f t="shared" si="6"/>
        <v>0.00667</v>
      </c>
      <c r="E105" s="20">
        <f t="shared" si="7"/>
        <v>0.5398788261200902</v>
      </c>
      <c r="F105" s="21">
        <f t="shared" si="4"/>
        <v>0.5398788261200902</v>
      </c>
      <c r="G105" s="52">
        <f t="shared" si="5"/>
        <v>0.8022977672247483</v>
      </c>
    </row>
    <row r="106" spans="2:7" ht="12.75">
      <c r="B106">
        <v>89</v>
      </c>
      <c r="C106" s="91">
        <v>0.00034</v>
      </c>
      <c r="D106">
        <f t="shared" si="6"/>
        <v>0.00667</v>
      </c>
      <c r="E106" s="20">
        <f t="shared" si="7"/>
        <v>0.5360954998861902</v>
      </c>
      <c r="F106" s="21">
        <f t="shared" si="4"/>
        <v>0.5360954998861902</v>
      </c>
      <c r="G106" s="52">
        <f t="shared" si="5"/>
        <v>0.8002920228066867</v>
      </c>
    </row>
    <row r="107" spans="2:7" ht="12.75">
      <c r="B107">
        <v>90</v>
      </c>
      <c r="C107" s="91">
        <v>0.00034</v>
      </c>
      <c r="D107">
        <f t="shared" si="6"/>
        <v>0.00667</v>
      </c>
      <c r="E107" s="20">
        <f t="shared" si="7"/>
        <v>0.5323386861893628</v>
      </c>
      <c r="F107" s="21">
        <f t="shared" si="4"/>
        <v>0.5323386861893628</v>
      </c>
      <c r="G107" s="52">
        <f t="shared" si="5"/>
        <v>0.7982912927496698</v>
      </c>
    </row>
    <row r="108" spans="2:7" ht="12.75">
      <c r="B108">
        <v>91</v>
      </c>
      <c r="C108" s="91">
        <v>0.00034</v>
      </c>
      <c r="D108">
        <f t="shared" si="6"/>
        <v>0.00667</v>
      </c>
      <c r="E108" s="20">
        <f t="shared" si="7"/>
        <v>0.5286081992368479</v>
      </c>
      <c r="F108" s="21">
        <f t="shared" si="4"/>
        <v>0.5286081992368479</v>
      </c>
      <c r="G108" s="52">
        <f t="shared" si="5"/>
        <v>0.7962955645177958</v>
      </c>
    </row>
    <row r="109" spans="2:7" ht="12.75">
      <c r="B109">
        <v>92</v>
      </c>
      <c r="C109" s="91">
        <v>0.00034</v>
      </c>
      <c r="D109">
        <f t="shared" si="6"/>
        <v>0.00667</v>
      </c>
      <c r="E109" s="20">
        <f t="shared" si="7"/>
        <v>0.5249038545378718</v>
      </c>
      <c r="F109" s="21">
        <f t="shared" si="4"/>
        <v>0.5249038545378718</v>
      </c>
      <c r="G109" s="52">
        <f t="shared" si="5"/>
        <v>0.7943048256065012</v>
      </c>
    </row>
    <row r="110" spans="2:7" ht="12.75">
      <c r="B110">
        <v>93</v>
      </c>
      <c r="C110" s="91">
        <v>0.00034</v>
      </c>
      <c r="D110">
        <f t="shared" si="6"/>
        <v>0.00667</v>
      </c>
      <c r="E110" s="20">
        <f t="shared" si="7"/>
        <v>0.5212254688945227</v>
      </c>
      <c r="F110" s="21">
        <f t="shared" si="4"/>
        <v>0.5212254688945227</v>
      </c>
      <c r="G110" s="52">
        <f t="shared" si="5"/>
        <v>0.7923190635424849</v>
      </c>
    </row>
    <row r="111" spans="2:7" ht="12.75">
      <c r="B111">
        <v>94</v>
      </c>
      <c r="C111" s="91">
        <v>0.00034</v>
      </c>
      <c r="D111">
        <f t="shared" si="6"/>
        <v>0.00667</v>
      </c>
      <c r="E111" s="20">
        <f t="shared" si="7"/>
        <v>0.5175728603926905</v>
      </c>
      <c r="F111" s="21">
        <f t="shared" si="4"/>
        <v>0.5175728603926905</v>
      </c>
      <c r="G111" s="52">
        <f t="shared" si="5"/>
        <v>0.7903382658836288</v>
      </c>
    </row>
    <row r="112" spans="2:7" ht="12.75">
      <c r="B112">
        <v>95</v>
      </c>
      <c r="C112" s="91">
        <v>0.00034</v>
      </c>
      <c r="D112">
        <f t="shared" si="6"/>
        <v>0.00667</v>
      </c>
      <c r="E112" s="20">
        <f t="shared" si="7"/>
        <v>0.5139458483930706</v>
      </c>
      <c r="F112" s="21">
        <f t="shared" si="4"/>
        <v>0.5139458483930706</v>
      </c>
      <c r="G112" s="52">
        <f t="shared" si="5"/>
        <v>0.7883624202189197</v>
      </c>
    </row>
    <row r="113" spans="2:7" ht="12.75">
      <c r="B113">
        <v>96</v>
      </c>
      <c r="C113" s="91">
        <v>0.00034</v>
      </c>
      <c r="D113">
        <f t="shared" si="6"/>
        <v>0.00667</v>
      </c>
      <c r="E113" s="20">
        <f t="shared" si="7"/>
        <v>0.5103442535222301</v>
      </c>
      <c r="F113" s="21">
        <f t="shared" si="4"/>
        <v>0.5103442535222301</v>
      </c>
      <c r="G113" s="52">
        <f t="shared" si="5"/>
        <v>0.7863915141683724</v>
      </c>
    </row>
    <row r="114" spans="2:7" ht="12.75">
      <c r="B114">
        <v>97</v>
      </c>
      <c r="C114" s="91">
        <v>0.00034</v>
      </c>
      <c r="D114">
        <f t="shared" si="6"/>
        <v>0.00667</v>
      </c>
      <c r="E114" s="20">
        <f t="shared" si="7"/>
        <v>0.5067678976637374</v>
      </c>
      <c r="F114" s="21">
        <f t="shared" si="4"/>
        <v>0.5067678976637374</v>
      </c>
      <c r="G114" s="52">
        <f t="shared" si="5"/>
        <v>0.7844255353829515</v>
      </c>
    </row>
    <row r="115" spans="2:7" ht="12.75">
      <c r="B115">
        <v>98</v>
      </c>
      <c r="C115" s="91">
        <v>0.00034</v>
      </c>
      <c r="D115">
        <f t="shared" si="6"/>
        <v>0.00667</v>
      </c>
      <c r="E115" s="20">
        <f t="shared" si="7"/>
        <v>0.503216603949353</v>
      </c>
      <c r="F115" s="21">
        <f t="shared" si="4"/>
        <v>0.503216603949353</v>
      </c>
      <c r="G115" s="52">
        <f t="shared" si="5"/>
        <v>0.782464471544494</v>
      </c>
    </row>
    <row r="116" spans="2:7" ht="12.75">
      <c r="B116">
        <v>99</v>
      </c>
      <c r="C116" s="91">
        <v>0.00034</v>
      </c>
      <c r="D116">
        <f t="shared" si="6"/>
        <v>0.00667</v>
      </c>
      <c r="E116" s="20">
        <f t="shared" si="7"/>
        <v>0.49969019675028253</v>
      </c>
      <c r="F116" s="21">
        <f t="shared" si="4"/>
        <v>0.49969019675028253</v>
      </c>
      <c r="G116" s="52">
        <f t="shared" si="5"/>
        <v>0.7805083103656328</v>
      </c>
    </row>
    <row r="117" spans="2:7" ht="12.75">
      <c r="B117">
        <v>100</v>
      </c>
      <c r="C117" s="91">
        <v>0.00034</v>
      </c>
      <c r="D117">
        <f t="shared" si="6"/>
        <v>0.00667</v>
      </c>
      <c r="E117" s="20">
        <f t="shared" si="7"/>
        <v>0.49618850166849127</v>
      </c>
      <c r="F117" s="21">
        <f t="shared" si="4"/>
        <v>0.49618850166849127</v>
      </c>
      <c r="G117" s="52">
        <f t="shared" si="5"/>
        <v>0.7785570395897188</v>
      </c>
    </row>
    <row r="118" spans="2:7" ht="12.75">
      <c r="B118">
        <v>101</v>
      </c>
      <c r="C118" s="91">
        <v>0.00034</v>
      </c>
      <c r="D118">
        <f t="shared" si="6"/>
        <v>0.00667</v>
      </c>
      <c r="E118" s="20">
        <f t="shared" si="7"/>
        <v>0.4927113455280792</v>
      </c>
      <c r="F118" s="21">
        <f t="shared" si="4"/>
        <v>0.4927113455280792</v>
      </c>
      <c r="G118" s="52">
        <f t="shared" si="5"/>
        <v>0.7766106469907443</v>
      </c>
    </row>
    <row r="119" spans="2:7" ht="12.75">
      <c r="B119">
        <v>102</v>
      </c>
      <c r="C119" s="91">
        <v>0.00034</v>
      </c>
      <c r="D119">
        <f t="shared" si="6"/>
        <v>0.00667</v>
      </c>
      <c r="E119" s="20">
        <f t="shared" si="7"/>
        <v>0.4892585563667168</v>
      </c>
      <c r="F119" s="21">
        <f t="shared" si="4"/>
        <v>0.4892585563667168</v>
      </c>
      <c r="G119" s="52">
        <f t="shared" si="5"/>
        <v>0.7746691203732676</v>
      </c>
    </row>
    <row r="120" spans="2:7" ht="12.75">
      <c r="B120">
        <v>103</v>
      </c>
      <c r="C120" s="91">
        <v>0.00034</v>
      </c>
      <c r="D120">
        <f t="shared" si="6"/>
        <v>0.00667</v>
      </c>
      <c r="E120" s="20">
        <f t="shared" si="7"/>
        <v>0.48582996342714024</v>
      </c>
      <c r="F120" s="21">
        <f t="shared" si="4"/>
        <v>0.48582996342714024</v>
      </c>
      <c r="G120" s="52">
        <f t="shared" si="5"/>
        <v>0.7727324475723344</v>
      </c>
    </row>
    <row r="121" spans="2:7" ht="12.75">
      <c r="B121">
        <v>104</v>
      </c>
      <c r="C121" s="91">
        <v>0.00034</v>
      </c>
      <c r="D121">
        <f t="shared" si="6"/>
        <v>0.00667</v>
      </c>
      <c r="E121" s="20">
        <f t="shared" si="7"/>
        <v>0.4824253971487071</v>
      </c>
      <c r="F121" s="21">
        <f t="shared" si="4"/>
        <v>0.4824253971487071</v>
      </c>
      <c r="G121" s="52">
        <f t="shared" si="5"/>
        <v>0.7708006164534036</v>
      </c>
    </row>
    <row r="122" spans="2:7" ht="12.75">
      <c r="B122">
        <v>105</v>
      </c>
      <c r="C122" s="91">
        <v>0.00035</v>
      </c>
      <c r="D122">
        <f t="shared" si="6"/>
        <v>0.00667</v>
      </c>
      <c r="E122" s="20">
        <f t="shared" si="7"/>
        <v>0.47904468915901033</v>
      </c>
      <c r="F122" s="21">
        <f t="shared" si="4"/>
        <v>0.47904468915901033</v>
      </c>
      <c r="G122" s="52">
        <f t="shared" si="5"/>
        <v>0.7688736149122701</v>
      </c>
    </row>
    <row r="123" spans="2:7" ht="12.75">
      <c r="B123">
        <v>106</v>
      </c>
      <c r="C123" s="91">
        <v>0.00035</v>
      </c>
      <c r="D123">
        <f t="shared" si="6"/>
        <v>0.00667</v>
      </c>
      <c r="E123" s="20">
        <f t="shared" si="7"/>
        <v>0.47568291377094096</v>
      </c>
      <c r="F123" s="21">
        <f t="shared" si="4"/>
        <v>0.47568291377094096</v>
      </c>
      <c r="G123" s="52">
        <f t="shared" si="5"/>
        <v>0.7669514308749893</v>
      </c>
    </row>
    <row r="124" spans="2:7" ht="12.75">
      <c r="B124">
        <v>107</v>
      </c>
      <c r="C124" s="91">
        <v>0.00035</v>
      </c>
      <c r="D124">
        <f t="shared" si="6"/>
        <v>0.00667</v>
      </c>
      <c r="E124" s="20">
        <f t="shared" si="7"/>
        <v>0.4723447301980312</v>
      </c>
      <c r="F124" s="21">
        <f t="shared" si="4"/>
        <v>0.4723447301980312</v>
      </c>
      <c r="G124" s="52">
        <f t="shared" si="5"/>
        <v>0.7650340522978021</v>
      </c>
    </row>
    <row r="125" spans="2:7" ht="12.75">
      <c r="B125">
        <v>108</v>
      </c>
      <c r="C125" s="91">
        <v>0.00035</v>
      </c>
      <c r="D125">
        <f t="shared" si="6"/>
        <v>0.00667</v>
      </c>
      <c r="E125" s="20">
        <f t="shared" si="7"/>
        <v>0.4690299728808137</v>
      </c>
      <c r="F125" s="21">
        <f t="shared" si="4"/>
        <v>0.4690299728808137</v>
      </c>
      <c r="G125" s="52">
        <f t="shared" si="5"/>
        <v>0.7631214671670575</v>
      </c>
    </row>
    <row r="126" spans="2:7" ht="12.75">
      <c r="B126">
        <v>109</v>
      </c>
      <c r="C126" s="91">
        <v>0.00035</v>
      </c>
      <c r="D126">
        <f t="shared" si="6"/>
        <v>0.00667</v>
      </c>
      <c r="E126" s="20">
        <f t="shared" si="7"/>
        <v>0.46573847742166213</v>
      </c>
      <c r="F126" s="21">
        <f t="shared" si="4"/>
        <v>0.46573847742166213</v>
      </c>
      <c r="G126" s="52">
        <f t="shared" si="5"/>
        <v>0.7612136634991398</v>
      </c>
    </row>
    <row r="127" spans="2:7" ht="12.75">
      <c r="B127">
        <v>110</v>
      </c>
      <c r="C127" s="91">
        <v>0.00035</v>
      </c>
      <c r="D127">
        <f t="shared" si="6"/>
        <v>0.00667</v>
      </c>
      <c r="E127" s="20">
        <f t="shared" si="7"/>
        <v>0.4624700805766377</v>
      </c>
      <c r="F127" s="21">
        <f t="shared" si="4"/>
        <v>0.4624700805766377</v>
      </c>
      <c r="G127" s="52">
        <f t="shared" si="5"/>
        <v>0.759310629340392</v>
      </c>
    </row>
    <row r="128" spans="2:7" ht="12.75">
      <c r="B128">
        <v>111</v>
      </c>
      <c r="C128" s="91">
        <v>0.00035</v>
      </c>
      <c r="D128">
        <f t="shared" si="6"/>
        <v>0.00667</v>
      </c>
      <c r="E128" s="20">
        <f t="shared" si="7"/>
        <v>0.4592246202473928</v>
      </c>
      <c r="F128" s="21">
        <f t="shared" si="4"/>
        <v>0.4592246202473928</v>
      </c>
      <c r="G128" s="52">
        <f t="shared" si="5"/>
        <v>0.757412352767041</v>
      </c>
    </row>
    <row r="129" spans="2:7" ht="12.75">
      <c r="B129">
        <v>112</v>
      </c>
      <c r="C129" s="91">
        <v>0.00035</v>
      </c>
      <c r="D129">
        <f t="shared" si="6"/>
        <v>0.00667</v>
      </c>
      <c r="E129" s="20">
        <f t="shared" si="7"/>
        <v>0.4560019354731321</v>
      </c>
      <c r="F129" s="21">
        <f t="shared" si="4"/>
        <v>0.4560019354731321</v>
      </c>
      <c r="G129" s="52">
        <f t="shared" si="5"/>
        <v>0.7555188218851233</v>
      </c>
    </row>
    <row r="130" spans="2:7" ht="12.75">
      <c r="B130">
        <v>113</v>
      </c>
      <c r="C130" s="91">
        <v>0.00035</v>
      </c>
      <c r="D130">
        <f t="shared" si="6"/>
        <v>0.00667</v>
      </c>
      <c r="E130" s="20">
        <f t="shared" si="7"/>
        <v>0.4528018664226291</v>
      </c>
      <c r="F130" s="21">
        <f t="shared" si="4"/>
        <v>0.4528018664226291</v>
      </c>
      <c r="G130" s="52">
        <f t="shared" si="5"/>
        <v>0.7536300248304106</v>
      </c>
    </row>
    <row r="131" spans="2:7" ht="12.75">
      <c r="B131">
        <v>114</v>
      </c>
      <c r="C131" s="91">
        <v>0.00035</v>
      </c>
      <c r="D131">
        <f t="shared" si="6"/>
        <v>0.00667</v>
      </c>
      <c r="E131" s="20">
        <f t="shared" si="7"/>
        <v>0.44962425438629944</v>
      </c>
      <c r="F131" s="21">
        <f t="shared" si="4"/>
        <v>0.44962425438629944</v>
      </c>
      <c r="G131" s="52">
        <f t="shared" si="5"/>
        <v>0.7517459497683346</v>
      </c>
    </row>
    <row r="132" spans="2:7" ht="12.75">
      <c r="B132">
        <v>115</v>
      </c>
      <c r="C132" s="91">
        <v>0.00035</v>
      </c>
      <c r="D132">
        <f t="shared" si="6"/>
        <v>0.00667</v>
      </c>
      <c r="E132" s="20">
        <f t="shared" si="7"/>
        <v>0.4464689417683295</v>
      </c>
      <c r="F132" s="21">
        <f t="shared" si="4"/>
        <v>0.4464689417683295</v>
      </c>
      <c r="G132" s="52">
        <f t="shared" si="5"/>
        <v>0.7498665848939139</v>
      </c>
    </row>
    <row r="133" spans="2:7" ht="12.75">
      <c r="B133">
        <v>116</v>
      </c>
      <c r="C133" s="91">
        <v>0.00035</v>
      </c>
      <c r="D133">
        <f t="shared" si="6"/>
        <v>0.00667</v>
      </c>
      <c r="E133" s="20">
        <f t="shared" si="7"/>
        <v>0.44333577207886044</v>
      </c>
      <c r="F133" s="21">
        <f t="shared" si="4"/>
        <v>0.44333577207886044</v>
      </c>
      <c r="G133" s="52">
        <f t="shared" si="5"/>
        <v>0.747991918431679</v>
      </c>
    </row>
    <row r="134" spans="2:7" ht="12.75">
      <c r="B134">
        <v>117</v>
      </c>
      <c r="C134" s="91">
        <v>0.00035</v>
      </c>
      <c r="D134">
        <f t="shared" si="6"/>
        <v>0.00667</v>
      </c>
      <c r="E134" s="20">
        <f t="shared" si="7"/>
        <v>0.44022458992622676</v>
      </c>
      <c r="F134" s="21">
        <f t="shared" si="4"/>
        <v>0.44022458992622676</v>
      </c>
      <c r="G134" s="52">
        <f t="shared" si="5"/>
        <v>0.7461219386355997</v>
      </c>
    </row>
    <row r="135" spans="2:7" ht="12.75">
      <c r="B135">
        <v>118</v>
      </c>
      <c r="C135" s="91">
        <v>0.00035</v>
      </c>
      <c r="D135">
        <f t="shared" si="6"/>
        <v>0.00667</v>
      </c>
      <c r="E135" s="20">
        <f t="shared" si="7"/>
        <v>0.4371352410092499</v>
      </c>
      <c r="F135" s="21">
        <f t="shared" si="4"/>
        <v>0.4371352410092499</v>
      </c>
      <c r="G135" s="52">
        <f t="shared" si="5"/>
        <v>0.7442566337890105</v>
      </c>
    </row>
    <row r="136" spans="2:7" ht="12.75">
      <c r="B136">
        <v>119</v>
      </c>
      <c r="C136" s="91">
        <v>0.00035</v>
      </c>
      <c r="D136">
        <f t="shared" si="6"/>
        <v>0.00667</v>
      </c>
      <c r="E136" s="20">
        <f t="shared" si="7"/>
        <v>0.43406757210958513</v>
      </c>
      <c r="F136" s="21">
        <f t="shared" si="4"/>
        <v>0.43406757210958513</v>
      </c>
      <c r="G136" s="52">
        <f t="shared" si="5"/>
        <v>0.7423959922045383</v>
      </c>
    </row>
    <row r="137" spans="2:7" ht="12.75">
      <c r="B137">
        <v>120</v>
      </c>
      <c r="C137" s="91">
        <v>0.00035</v>
      </c>
      <c r="D137">
        <f t="shared" si="6"/>
        <v>0.00667</v>
      </c>
      <c r="E137" s="20">
        <f t="shared" si="7"/>
        <v>0.43102143108412294</v>
      </c>
      <c r="F137" s="21">
        <f t="shared" si="4"/>
        <v>0.43102143108412294</v>
      </c>
      <c r="G137" s="52">
        <f t="shared" si="5"/>
        <v>0.7405400022240267</v>
      </c>
    </row>
    <row r="138" spans="2:7" ht="12.75">
      <c r="B138">
        <v>121</v>
      </c>
      <c r="C138" s="91">
        <v>0.00035</v>
      </c>
      <c r="D138">
        <f t="shared" si="6"/>
        <v>0.00667</v>
      </c>
      <c r="E138" s="20">
        <f t="shared" si="7"/>
        <v>0.42799666685744325</v>
      </c>
      <c r="F138" s="21">
        <f t="shared" si="4"/>
        <v>0.42799666685744325</v>
      </c>
      <c r="G138" s="52">
        <f t="shared" si="5"/>
        <v>0.7386886522184668</v>
      </c>
    </row>
    <row r="139" spans="2:7" ht="12.75">
      <c r="B139">
        <v>122</v>
      </c>
      <c r="C139" s="91">
        <v>0.00035</v>
      </c>
      <c r="D139">
        <f t="shared" si="6"/>
        <v>0.00667</v>
      </c>
      <c r="E139" s="20">
        <f t="shared" si="7"/>
        <v>0.4249931294143228</v>
      </c>
      <c r="F139" s="21">
        <f t="shared" si="4"/>
        <v>0.4249931294143228</v>
      </c>
      <c r="G139" s="52">
        <f t="shared" si="5"/>
        <v>0.7368419305879206</v>
      </c>
    </row>
    <row r="140" spans="2:7" ht="12.75">
      <c r="B140">
        <v>123</v>
      </c>
      <c r="C140" s="91">
        <v>0.00035</v>
      </c>
      <c r="D140">
        <f t="shared" si="6"/>
        <v>0.00667</v>
      </c>
      <c r="E140" s="20">
        <f t="shared" si="7"/>
        <v>0.42201066979229496</v>
      </c>
      <c r="F140" s="21">
        <f t="shared" si="4"/>
        <v>0.42201066979229496</v>
      </c>
      <c r="G140" s="52">
        <f t="shared" si="5"/>
        <v>0.734999825761451</v>
      </c>
    </row>
    <row r="141" spans="2:7" ht="12.75">
      <c r="B141">
        <v>124</v>
      </c>
      <c r="C141" s="91">
        <v>0.00035</v>
      </c>
      <c r="D141">
        <f t="shared" si="6"/>
        <v>0.00667</v>
      </c>
      <c r="E141" s="20">
        <f t="shared" si="7"/>
        <v>0.4190491400742617</v>
      </c>
      <c r="F141" s="21">
        <f t="shared" si="4"/>
        <v>0.4190491400742617</v>
      </c>
      <c r="G141" s="52">
        <f t="shared" si="5"/>
        <v>0.7331623261970472</v>
      </c>
    </row>
    <row r="142" spans="2:7" ht="12.75">
      <c r="B142">
        <v>125</v>
      </c>
      <c r="C142" s="91">
        <v>0.00035</v>
      </c>
      <c r="D142">
        <f t="shared" si="6"/>
        <v>0.00667</v>
      </c>
      <c r="E142" s="20">
        <f t="shared" si="7"/>
        <v>0.41610839338115796</v>
      </c>
      <c r="F142" s="21">
        <f t="shared" si="4"/>
        <v>0.41610839338115796</v>
      </c>
      <c r="G142" s="52">
        <f t="shared" si="5"/>
        <v>0.7313294203815546</v>
      </c>
    </row>
    <row r="143" spans="2:7" ht="12.75">
      <c r="B143">
        <v>126</v>
      </c>
      <c r="C143" s="91">
        <v>0.00035</v>
      </c>
      <c r="D143">
        <f t="shared" si="6"/>
        <v>0.00667</v>
      </c>
      <c r="E143" s="20">
        <f t="shared" si="7"/>
        <v>0.4131882838646666</v>
      </c>
      <c r="F143" s="21">
        <f t="shared" si="4"/>
        <v>0.4131882838646666</v>
      </c>
      <c r="G143" s="52">
        <f t="shared" si="5"/>
        <v>0.7295010968306006</v>
      </c>
    </row>
    <row r="144" spans="2:7" ht="12.75">
      <c r="B144">
        <v>127</v>
      </c>
      <c r="C144" s="91">
        <v>0.00035</v>
      </c>
      <c r="D144">
        <f t="shared" si="6"/>
        <v>0.00667</v>
      </c>
      <c r="E144" s="20">
        <f t="shared" si="7"/>
        <v>0.41028866669998537</v>
      </c>
      <c r="F144" s="21">
        <f t="shared" si="4"/>
        <v>0.41028866669998537</v>
      </c>
      <c r="G144" s="52">
        <f t="shared" si="5"/>
        <v>0.7276773440885241</v>
      </c>
    </row>
    <row r="145" spans="2:7" ht="12.75">
      <c r="B145">
        <v>128</v>
      </c>
      <c r="C145" s="91">
        <v>0.00035</v>
      </c>
      <c r="D145">
        <f t="shared" si="6"/>
        <v>0.00667</v>
      </c>
      <c r="E145" s="20">
        <f t="shared" si="7"/>
        <v>0.4074093980786439</v>
      </c>
      <c r="F145" s="21">
        <f t="shared" si="4"/>
        <v>0.4074093980786439</v>
      </c>
      <c r="G145" s="52">
        <f t="shared" si="5"/>
        <v>0.7258581507283028</v>
      </c>
    </row>
    <row r="146" spans="2:7" ht="12.75">
      <c r="B146">
        <v>129</v>
      </c>
      <c r="C146" s="91">
        <v>0.00035</v>
      </c>
      <c r="D146">
        <f t="shared" si="6"/>
        <v>0.00667</v>
      </c>
      <c r="E146" s="20">
        <f t="shared" si="7"/>
        <v>0.4045503352013716</v>
      </c>
      <c r="F146" s="21">
        <f aca="true" t="shared" si="8" ref="F146:F209">1*E146</f>
        <v>0.4045503352013716</v>
      </c>
      <c r="G146" s="52">
        <f aca="true" t="shared" si="9" ref="G146:G209">(1+$C$4)^-B146</f>
        <v>0.7240435053514822</v>
      </c>
    </row>
    <row r="147" spans="2:7" ht="12.75">
      <c r="B147">
        <v>130</v>
      </c>
      <c r="C147" s="91">
        <v>0.00035</v>
      </c>
      <c r="D147">
        <f aca="true" t="shared" si="10" ref="D147:D210">D146</f>
        <v>0.00667</v>
      </c>
      <c r="E147" s="20">
        <f aca="true" t="shared" si="11" ref="E147:E210">E146*(1-C146)*(1-D146)</f>
        <v>0.4017113362710156</v>
      </c>
      <c r="F147" s="21">
        <f t="shared" si="8"/>
        <v>0.4017113362710156</v>
      </c>
      <c r="G147" s="52">
        <f t="shared" si="9"/>
        <v>0.7222333965881035</v>
      </c>
    </row>
    <row r="148" spans="2:7" ht="12.75">
      <c r="B148">
        <v>131</v>
      </c>
      <c r="C148" s="91">
        <v>0.00036</v>
      </c>
      <c r="D148">
        <f t="shared" si="10"/>
        <v>0.00667</v>
      </c>
      <c r="E148" s="20">
        <f t="shared" si="11"/>
        <v>0.3988922604855076</v>
      </c>
      <c r="F148" s="21">
        <f t="shared" si="8"/>
        <v>0.3988922604855076</v>
      </c>
      <c r="G148" s="52">
        <f t="shared" si="9"/>
        <v>0.7204278130966333</v>
      </c>
    </row>
    <row r="149" spans="2:7" ht="12.75">
      <c r="B149">
        <v>132</v>
      </c>
      <c r="C149" s="91">
        <v>0.00036</v>
      </c>
      <c r="D149">
        <f t="shared" si="10"/>
        <v>0.00667</v>
      </c>
      <c r="E149" s="20">
        <f t="shared" si="11"/>
        <v>0.3960890057143904</v>
      </c>
      <c r="F149" s="21">
        <f t="shared" si="8"/>
        <v>0.3960890057143904</v>
      </c>
      <c r="G149" s="52">
        <f t="shared" si="9"/>
        <v>0.7186267435638916</v>
      </c>
    </row>
    <row r="150" spans="2:7" ht="12.75">
      <c r="B150">
        <v>133</v>
      </c>
      <c r="C150" s="91">
        <v>0.00036</v>
      </c>
      <c r="D150">
        <f t="shared" si="10"/>
        <v>0.00667</v>
      </c>
      <c r="E150" s="20">
        <f t="shared" si="11"/>
        <v>0.39330545109313875</v>
      </c>
      <c r="F150" s="21">
        <f t="shared" si="8"/>
        <v>0.39330545109313875</v>
      </c>
      <c r="G150" s="52">
        <f t="shared" si="9"/>
        <v>0.7168301767049818</v>
      </c>
    </row>
    <row r="151" spans="2:7" ht="12.75">
      <c r="B151">
        <v>134</v>
      </c>
      <c r="C151" s="91">
        <v>0.00036</v>
      </c>
      <c r="D151">
        <f t="shared" si="10"/>
        <v>0.00667</v>
      </c>
      <c r="E151" s="20">
        <f t="shared" si="11"/>
        <v>0.39054145817700314</v>
      </c>
      <c r="F151" s="21">
        <f t="shared" si="8"/>
        <v>0.39054145817700314</v>
      </c>
      <c r="G151" s="52">
        <f t="shared" si="9"/>
        <v>0.7150381012632194</v>
      </c>
    </row>
    <row r="152" spans="2:7" ht="12.75">
      <c r="B152">
        <v>135</v>
      </c>
      <c r="C152" s="91">
        <v>0.00036</v>
      </c>
      <c r="D152">
        <f t="shared" si="10"/>
        <v>0.00667</v>
      </c>
      <c r="E152" s="20">
        <f t="shared" si="11"/>
        <v>0.3877968894941682</v>
      </c>
      <c r="F152" s="21">
        <f t="shared" si="8"/>
        <v>0.3877968894941682</v>
      </c>
      <c r="G152" s="52">
        <f t="shared" si="9"/>
        <v>0.7132505060100615</v>
      </c>
    </row>
    <row r="153" spans="2:7" ht="12.75">
      <c r="B153">
        <v>136</v>
      </c>
      <c r="C153" s="91">
        <v>0.00036</v>
      </c>
      <c r="D153">
        <f t="shared" si="10"/>
        <v>0.00667</v>
      </c>
      <c r="E153" s="20">
        <f t="shared" si="11"/>
        <v>0.38507160853891526</v>
      </c>
      <c r="F153" s="21">
        <f t="shared" si="8"/>
        <v>0.38507160853891526</v>
      </c>
      <c r="G153" s="52">
        <f t="shared" si="9"/>
        <v>0.7114673797450363</v>
      </c>
    </row>
    <row r="154" spans="2:7" ht="12.75">
      <c r="B154">
        <v>137</v>
      </c>
      <c r="C154" s="91">
        <v>0.00036</v>
      </c>
      <c r="D154">
        <f t="shared" si="10"/>
        <v>0.00667</v>
      </c>
      <c r="E154" s="20">
        <f t="shared" si="11"/>
        <v>0.3823654797648331</v>
      </c>
      <c r="F154" s="21">
        <f t="shared" si="8"/>
        <v>0.3823654797648331</v>
      </c>
      <c r="G154" s="52">
        <f t="shared" si="9"/>
        <v>0.7096887112956737</v>
      </c>
    </row>
    <row r="155" spans="2:7" ht="12.75">
      <c r="B155">
        <v>138</v>
      </c>
      <c r="C155" s="91">
        <v>0.00036</v>
      </c>
      <c r="D155">
        <f t="shared" si="10"/>
        <v>0.00667</v>
      </c>
      <c r="E155" s="20">
        <f t="shared" si="11"/>
        <v>0.37967836857807635</v>
      </c>
      <c r="F155" s="21">
        <f t="shared" si="8"/>
        <v>0.37967836857807635</v>
      </c>
      <c r="G155" s="52">
        <f t="shared" si="9"/>
        <v>0.7079144895174343</v>
      </c>
    </row>
    <row r="156" spans="2:7" ht="12.75">
      <c r="B156">
        <v>139</v>
      </c>
      <c r="C156" s="91">
        <v>0.00036</v>
      </c>
      <c r="D156">
        <f t="shared" si="10"/>
        <v>0.00667</v>
      </c>
      <c r="E156" s="20">
        <f t="shared" si="11"/>
        <v>0.37701014133067107</v>
      </c>
      <c r="F156" s="21">
        <f t="shared" si="8"/>
        <v>0.37701014133067107</v>
      </c>
      <c r="G156" s="52">
        <f t="shared" si="9"/>
        <v>0.706144703293641</v>
      </c>
    </row>
    <row r="157" spans="2:7" ht="12.75">
      <c r="B157">
        <v>140</v>
      </c>
      <c r="C157" s="91">
        <v>0.00036</v>
      </c>
      <c r="D157">
        <f t="shared" si="10"/>
        <v>0.00667</v>
      </c>
      <c r="E157" s="20">
        <f t="shared" si="11"/>
        <v>0.3743606653138678</v>
      </c>
      <c r="F157" s="21">
        <f t="shared" si="8"/>
        <v>0.3743606653138678</v>
      </c>
      <c r="G157" s="52">
        <f t="shared" si="9"/>
        <v>0.7043793415354067</v>
      </c>
    </row>
    <row r="158" spans="2:7" ht="12.75">
      <c r="B158">
        <v>141</v>
      </c>
      <c r="C158" s="91">
        <v>0.00036</v>
      </c>
      <c r="D158">
        <f t="shared" si="10"/>
        <v>0.00667</v>
      </c>
      <c r="E158" s="20">
        <f t="shared" si="11"/>
        <v>0.3717298087515409</v>
      </c>
      <c r="F158" s="21">
        <f t="shared" si="8"/>
        <v>0.3717298087515409</v>
      </c>
      <c r="G158" s="52">
        <f t="shared" si="9"/>
        <v>0.7026183931815682</v>
      </c>
    </row>
    <row r="159" spans="2:7" ht="12.75">
      <c r="B159">
        <v>142</v>
      </c>
      <c r="C159" s="91">
        <v>0.00036</v>
      </c>
      <c r="D159">
        <f t="shared" si="10"/>
        <v>0.00667</v>
      </c>
      <c r="E159" s="20">
        <f t="shared" si="11"/>
        <v>0.3691174407936343</v>
      </c>
      <c r="F159" s="21">
        <f t="shared" si="8"/>
        <v>0.3691174407936343</v>
      </c>
      <c r="G159" s="52">
        <f t="shared" si="9"/>
        <v>0.7008618471986143</v>
      </c>
    </row>
    <row r="160" spans="2:7" ht="12.75">
      <c r="B160">
        <v>143</v>
      </c>
      <c r="C160" s="91">
        <v>0.00036</v>
      </c>
      <c r="D160">
        <f t="shared" si="10"/>
        <v>0.00667</v>
      </c>
      <c r="E160" s="20">
        <f t="shared" si="11"/>
        <v>0.36652343150965383</v>
      </c>
      <c r="F160" s="21">
        <f t="shared" si="8"/>
        <v>0.36652343150965383</v>
      </c>
      <c r="G160" s="52">
        <f t="shared" si="9"/>
        <v>0.6991096925806178</v>
      </c>
    </row>
    <row r="161" spans="2:7" ht="12.75">
      <c r="B161">
        <v>144</v>
      </c>
      <c r="C161" s="91">
        <v>0.00036</v>
      </c>
      <c r="D161">
        <f t="shared" si="10"/>
        <v>0.00667</v>
      </c>
      <c r="E161" s="20">
        <f t="shared" si="11"/>
        <v>0.36394765188220474</v>
      </c>
      <c r="F161" s="21">
        <f t="shared" si="8"/>
        <v>0.36394765188220474</v>
      </c>
      <c r="G161" s="52">
        <f t="shared" si="9"/>
        <v>0.6973619183491662</v>
      </c>
    </row>
    <row r="162" spans="2:7" ht="12.75">
      <c r="B162">
        <v>145</v>
      </c>
      <c r="C162" s="91">
        <v>0.00036</v>
      </c>
      <c r="D162">
        <f t="shared" si="10"/>
        <v>0.00667</v>
      </c>
      <c r="E162" s="20">
        <f t="shared" si="11"/>
        <v>0.3613899738005745</v>
      </c>
      <c r="F162" s="21">
        <f t="shared" si="8"/>
        <v>0.3613899738005745</v>
      </c>
      <c r="G162" s="52">
        <f t="shared" si="9"/>
        <v>0.6956185135532934</v>
      </c>
    </row>
    <row r="163" spans="2:7" ht="12.75">
      <c r="B163">
        <v>146</v>
      </c>
      <c r="C163" s="91">
        <v>0.00036</v>
      </c>
      <c r="D163">
        <f t="shared" si="10"/>
        <v>0.00667</v>
      </c>
      <c r="E163" s="20">
        <f t="shared" si="11"/>
        <v>0.3588502700543616</v>
      </c>
      <c r="F163" s="21">
        <f t="shared" si="8"/>
        <v>0.3588502700543616</v>
      </c>
      <c r="G163" s="52">
        <f t="shared" si="9"/>
        <v>0.6938794672694102</v>
      </c>
    </row>
    <row r="164" spans="2:7" ht="12.75">
      <c r="B164">
        <v>147</v>
      </c>
      <c r="C164" s="91">
        <v>0.00036</v>
      </c>
      <c r="D164">
        <f t="shared" si="10"/>
        <v>0.00667</v>
      </c>
      <c r="E164" s="20">
        <f t="shared" si="11"/>
        <v>0.3563284143271479</v>
      </c>
      <c r="F164" s="21">
        <f t="shared" si="8"/>
        <v>0.3563284143271479</v>
      </c>
      <c r="G164" s="52">
        <f t="shared" si="9"/>
        <v>0.6921447686012367</v>
      </c>
    </row>
    <row r="165" spans="2:7" ht="12.75">
      <c r="B165">
        <v>148</v>
      </c>
      <c r="C165" s="91">
        <v>0.00036</v>
      </c>
      <c r="D165">
        <f t="shared" si="10"/>
        <v>0.00667</v>
      </c>
      <c r="E165" s="20">
        <f t="shared" si="11"/>
        <v>0.3538242811902165</v>
      </c>
      <c r="F165" s="21">
        <f t="shared" si="8"/>
        <v>0.3538242811902165</v>
      </c>
      <c r="G165" s="52">
        <f t="shared" si="9"/>
        <v>0.6904144066797335</v>
      </c>
    </row>
    <row r="166" spans="2:7" ht="12.75">
      <c r="B166">
        <v>149</v>
      </c>
      <c r="C166" s="91">
        <v>0.00036</v>
      </c>
      <c r="D166">
        <f t="shared" si="10"/>
        <v>0.00667</v>
      </c>
      <c r="E166" s="20">
        <f t="shared" si="11"/>
        <v>0.3513377460963133</v>
      </c>
      <c r="F166" s="21">
        <f t="shared" si="8"/>
        <v>0.3513377460963133</v>
      </c>
      <c r="G166" s="52">
        <f t="shared" si="9"/>
        <v>0.6886883706630341</v>
      </c>
    </row>
    <row r="167" spans="2:7" ht="12.75">
      <c r="B167">
        <v>150</v>
      </c>
      <c r="C167" s="91">
        <v>0.00036</v>
      </c>
      <c r="D167">
        <f t="shared" si="10"/>
        <v>0.00667</v>
      </c>
      <c r="E167" s="20">
        <f t="shared" si="11"/>
        <v>0.34886868537345217</v>
      </c>
      <c r="F167" s="21">
        <f t="shared" si="8"/>
        <v>0.34886868537345217</v>
      </c>
      <c r="G167" s="52">
        <f t="shared" si="9"/>
        <v>0.6869666497363764</v>
      </c>
    </row>
    <row r="168" spans="2:7" ht="12.75">
      <c r="B168">
        <v>151</v>
      </c>
      <c r="C168" s="91">
        <v>0.00036</v>
      </c>
      <c r="D168">
        <f t="shared" si="10"/>
        <v>0.00667</v>
      </c>
      <c r="E168" s="20">
        <f t="shared" si="11"/>
        <v>0.3464169762187641</v>
      </c>
      <c r="F168" s="21">
        <f t="shared" si="8"/>
        <v>0.3464169762187641</v>
      </c>
      <c r="G168" s="52">
        <f t="shared" si="9"/>
        <v>0.6852492331120357</v>
      </c>
    </row>
    <row r="169" spans="2:7" ht="12.75">
      <c r="B169">
        <v>152</v>
      </c>
      <c r="C169" s="91">
        <v>0.00036</v>
      </c>
      <c r="D169">
        <f t="shared" si="10"/>
        <v>0.00667</v>
      </c>
      <c r="E169" s="20">
        <f t="shared" si="11"/>
        <v>0.3439824966923895</v>
      </c>
      <c r="F169" s="21">
        <f t="shared" si="8"/>
        <v>0.3439824966923895</v>
      </c>
      <c r="G169" s="52">
        <f t="shared" si="9"/>
        <v>0.6835361100292555</v>
      </c>
    </row>
    <row r="170" spans="2:7" ht="12.75">
      <c r="B170">
        <v>153</v>
      </c>
      <c r="C170" s="91">
        <v>0.00036</v>
      </c>
      <c r="D170">
        <f t="shared" si="10"/>
        <v>0.00667</v>
      </c>
      <c r="E170" s="20">
        <f t="shared" si="11"/>
        <v>0.34156512571141306</v>
      </c>
      <c r="F170" s="21">
        <f t="shared" si="8"/>
        <v>0.34156512571141306</v>
      </c>
      <c r="G170" s="52">
        <f t="shared" si="9"/>
        <v>0.6818272697541824</v>
      </c>
    </row>
    <row r="171" spans="2:7" ht="12.75">
      <c r="B171">
        <v>154</v>
      </c>
      <c r="C171" s="91">
        <v>0.00036</v>
      </c>
      <c r="D171">
        <f t="shared" si="10"/>
        <v>0.00667</v>
      </c>
      <c r="E171" s="20">
        <f t="shared" si="11"/>
        <v>0.3391647430438417</v>
      </c>
      <c r="F171" s="21">
        <f t="shared" si="8"/>
        <v>0.3391647430438417</v>
      </c>
      <c r="G171" s="52">
        <f t="shared" si="9"/>
        <v>0.6801227015797969</v>
      </c>
    </row>
    <row r="172" spans="2:7" ht="12.75">
      <c r="B172">
        <v>155</v>
      </c>
      <c r="C172" s="91">
        <v>0.00036</v>
      </c>
      <c r="D172">
        <f t="shared" si="10"/>
        <v>0.00667</v>
      </c>
      <c r="E172" s="20">
        <f t="shared" si="11"/>
        <v>0.3367812293026245</v>
      </c>
      <c r="F172" s="21">
        <f t="shared" si="8"/>
        <v>0.3367812293026245</v>
      </c>
      <c r="G172" s="52">
        <f t="shared" si="9"/>
        <v>0.6784223948258477</v>
      </c>
    </row>
    <row r="173" spans="2:7" ht="12.75">
      <c r="B173">
        <v>156</v>
      </c>
      <c r="C173" s="91">
        <v>0.00036</v>
      </c>
      <c r="D173">
        <f t="shared" si="10"/>
        <v>0.00667</v>
      </c>
      <c r="E173" s="20">
        <f t="shared" si="11"/>
        <v>0.33441446593971486</v>
      </c>
      <c r="F173" s="21">
        <f t="shared" si="8"/>
        <v>0.33441446593971486</v>
      </c>
      <c r="G173" s="52">
        <f t="shared" si="9"/>
        <v>0.6767263388387829</v>
      </c>
    </row>
    <row r="174" spans="2:7" ht="12.75">
      <c r="B174">
        <v>157</v>
      </c>
      <c r="C174" s="91">
        <v>0.00036</v>
      </c>
      <c r="D174">
        <f t="shared" si="10"/>
        <v>0.00667</v>
      </c>
      <c r="E174" s="20">
        <f t="shared" si="11"/>
        <v>0.33206433524017426</v>
      </c>
      <c r="F174" s="21">
        <f t="shared" si="8"/>
        <v>0.33206433524017426</v>
      </c>
      <c r="G174" s="52">
        <f t="shared" si="9"/>
        <v>0.6750345229916859</v>
      </c>
    </row>
    <row r="175" spans="2:7" ht="12.75">
      <c r="B175">
        <v>158</v>
      </c>
      <c r="C175" s="91">
        <v>0.00036</v>
      </c>
      <c r="D175">
        <f t="shared" si="10"/>
        <v>0.00667</v>
      </c>
      <c r="E175" s="20">
        <f t="shared" si="11"/>
        <v>0.3297307203163176</v>
      </c>
      <c r="F175" s="21">
        <f t="shared" si="8"/>
        <v>0.3297307203163176</v>
      </c>
      <c r="G175" s="52">
        <f t="shared" si="9"/>
        <v>0.6733469366842066</v>
      </c>
    </row>
    <row r="176" spans="2:7" ht="12.75">
      <c r="B176">
        <v>159</v>
      </c>
      <c r="C176" s="91">
        <v>0.00036</v>
      </c>
      <c r="D176">
        <f t="shared" si="10"/>
        <v>0.00667</v>
      </c>
      <c r="E176" s="20">
        <f t="shared" si="11"/>
        <v>0.32741350510189954</v>
      </c>
      <c r="F176" s="21">
        <f t="shared" si="8"/>
        <v>0.32741350510189954</v>
      </c>
      <c r="G176" s="52">
        <f t="shared" si="9"/>
        <v>0.6716635693424962</v>
      </c>
    </row>
    <row r="177" spans="2:7" ht="12.75">
      <c r="B177">
        <v>160</v>
      </c>
      <c r="C177" s="91">
        <v>0.00036</v>
      </c>
      <c r="D177">
        <f t="shared" si="10"/>
        <v>0.00667</v>
      </c>
      <c r="E177" s="20">
        <f t="shared" si="11"/>
        <v>0.32511257434634167</v>
      </c>
      <c r="F177" s="21">
        <f t="shared" si="8"/>
        <v>0.32511257434634167</v>
      </c>
      <c r="G177" s="52">
        <f t="shared" si="9"/>
        <v>0.6699844104191399</v>
      </c>
    </row>
    <row r="178" spans="2:7" ht="12.75">
      <c r="B178">
        <v>161</v>
      </c>
      <c r="C178" s="91">
        <v>0.00036</v>
      </c>
      <c r="D178">
        <f t="shared" si="10"/>
        <v>0.00667</v>
      </c>
      <c r="E178" s="20">
        <f t="shared" si="11"/>
        <v>0.3228278136090004</v>
      </c>
      <c r="F178" s="21">
        <f t="shared" si="8"/>
        <v>0.3228278136090004</v>
      </c>
      <c r="G178" s="52">
        <f t="shared" si="9"/>
        <v>0.6683094493930921</v>
      </c>
    </row>
    <row r="179" spans="2:7" ht="12.75">
      <c r="B179">
        <v>162</v>
      </c>
      <c r="C179" s="91">
        <v>0.00036</v>
      </c>
      <c r="D179">
        <f t="shared" si="10"/>
        <v>0.00667</v>
      </c>
      <c r="E179" s="20">
        <f t="shared" si="11"/>
        <v>0.3205591092534752</v>
      </c>
      <c r="F179" s="21">
        <f t="shared" si="8"/>
        <v>0.3205591092534752</v>
      </c>
      <c r="G179" s="52">
        <f t="shared" si="9"/>
        <v>0.6666386757696092</v>
      </c>
    </row>
    <row r="180" spans="2:7" ht="12.75">
      <c r="B180">
        <v>163</v>
      </c>
      <c r="C180" s="91">
        <v>0.00036</v>
      </c>
      <c r="D180">
        <f t="shared" si="10"/>
        <v>0.00667</v>
      </c>
      <c r="E180" s="20">
        <f t="shared" si="11"/>
        <v>0.31830634844195643</v>
      </c>
      <c r="F180" s="21">
        <f t="shared" si="8"/>
        <v>0.31830634844195643</v>
      </c>
      <c r="G180" s="52">
        <f t="shared" si="9"/>
        <v>0.6649720790801853</v>
      </c>
    </row>
    <row r="181" spans="2:7" ht="12.75">
      <c r="B181">
        <v>164</v>
      </c>
      <c r="C181" s="91">
        <v>0.00036</v>
      </c>
      <c r="D181">
        <f t="shared" si="10"/>
        <v>0.00667</v>
      </c>
      <c r="E181" s="20">
        <f t="shared" si="11"/>
        <v>0.3160694191296134</v>
      </c>
      <c r="F181" s="21">
        <f t="shared" si="8"/>
        <v>0.3160694191296134</v>
      </c>
      <c r="G181" s="52">
        <f t="shared" si="9"/>
        <v>0.6633096488824848</v>
      </c>
    </row>
    <row r="182" spans="2:7" ht="12.75">
      <c r="B182">
        <v>165</v>
      </c>
      <c r="C182" s="91">
        <v>0.00037</v>
      </c>
      <c r="D182">
        <f t="shared" si="10"/>
        <v>0.00667</v>
      </c>
      <c r="E182" s="20">
        <f t="shared" si="11"/>
        <v>0.31384821005902147</v>
      </c>
      <c r="F182" s="21">
        <f t="shared" si="8"/>
        <v>0.31384821005902147</v>
      </c>
      <c r="G182" s="52">
        <f t="shared" si="9"/>
        <v>0.6616513747602785</v>
      </c>
    </row>
    <row r="183" spans="2:7" ht="12.75">
      <c r="B183">
        <v>166</v>
      </c>
      <c r="C183" s="91">
        <v>0.00037</v>
      </c>
      <c r="D183">
        <f t="shared" si="10"/>
        <v>0.00667</v>
      </c>
      <c r="E183" s="20">
        <f t="shared" si="11"/>
        <v>0.31163949320620354</v>
      </c>
      <c r="F183" s="21">
        <f t="shared" si="8"/>
        <v>0.31163949320620354</v>
      </c>
      <c r="G183" s="52">
        <f t="shared" si="9"/>
        <v>0.659997246323378</v>
      </c>
    </row>
    <row r="184" spans="2:7" ht="12.75">
      <c r="B184">
        <v>167</v>
      </c>
      <c r="C184" s="91">
        <v>0.00037</v>
      </c>
      <c r="D184">
        <f t="shared" si="10"/>
        <v>0.00667</v>
      </c>
      <c r="E184" s="20">
        <f t="shared" si="11"/>
        <v>0.3094463202691372</v>
      </c>
      <c r="F184" s="21">
        <f t="shared" si="8"/>
        <v>0.3094463202691372</v>
      </c>
      <c r="G184" s="52">
        <f t="shared" si="9"/>
        <v>0.6583472532075695</v>
      </c>
    </row>
    <row r="185" spans="2:7" ht="12.75">
      <c r="B185">
        <v>168</v>
      </c>
      <c r="C185" s="91">
        <v>0.00037</v>
      </c>
      <c r="D185">
        <f t="shared" si="10"/>
        <v>0.00667</v>
      </c>
      <c r="E185" s="20">
        <f t="shared" si="11"/>
        <v>0.3072685818570163</v>
      </c>
      <c r="F185" s="21">
        <f t="shared" si="8"/>
        <v>0.3072685818570163</v>
      </c>
      <c r="G185" s="52">
        <f t="shared" si="9"/>
        <v>0.6567013850745506</v>
      </c>
    </row>
    <row r="186" spans="2:7" ht="12.75">
      <c r="B186">
        <v>169</v>
      </c>
      <c r="C186" s="91">
        <v>0.00037</v>
      </c>
      <c r="D186">
        <f t="shared" si="10"/>
        <v>0.00667</v>
      </c>
      <c r="E186" s="20">
        <f t="shared" si="11"/>
        <v>0.3051061693488761</v>
      </c>
      <c r="F186" s="21">
        <f t="shared" si="8"/>
        <v>0.3051061693488761</v>
      </c>
      <c r="G186" s="52">
        <f t="shared" si="9"/>
        <v>0.6550596316118643</v>
      </c>
    </row>
    <row r="187" spans="2:7" ht="12.75">
      <c r="B187">
        <v>170</v>
      </c>
      <c r="C187" s="91">
        <v>0.00037</v>
      </c>
      <c r="D187">
        <f t="shared" si="10"/>
        <v>0.00667</v>
      </c>
      <c r="E187" s="20">
        <f t="shared" si="11"/>
        <v>0.30295897488817536</v>
      </c>
      <c r="F187" s="21">
        <f t="shared" si="8"/>
        <v>0.30295897488817536</v>
      </c>
      <c r="G187" s="52">
        <f t="shared" si="9"/>
        <v>0.6534219825328345</v>
      </c>
    </row>
    <row r="188" spans="2:7" ht="12.75">
      <c r="B188">
        <v>171</v>
      </c>
      <c r="C188" s="91">
        <v>0.00037</v>
      </c>
      <c r="D188">
        <f t="shared" si="10"/>
        <v>0.00667</v>
      </c>
      <c r="E188" s="20">
        <f t="shared" si="11"/>
        <v>0.30082689137741675</v>
      </c>
      <c r="F188" s="21">
        <f t="shared" si="8"/>
        <v>0.30082689137741675</v>
      </c>
      <c r="G188" s="52">
        <f t="shared" si="9"/>
        <v>0.6517884275765025</v>
      </c>
    </row>
    <row r="189" spans="2:7" ht="12.75">
      <c r="B189">
        <v>172</v>
      </c>
      <c r="C189" s="91">
        <v>0.00037</v>
      </c>
      <c r="D189">
        <f t="shared" si="10"/>
        <v>0.00667</v>
      </c>
      <c r="E189" s="20">
        <f t="shared" si="11"/>
        <v>0.298709812472805</v>
      </c>
      <c r="F189" s="21">
        <f t="shared" si="8"/>
        <v>0.298709812472805</v>
      </c>
      <c r="G189" s="52">
        <f t="shared" si="9"/>
        <v>0.6501589565075613</v>
      </c>
    </row>
    <row r="190" spans="2:7" ht="12.75">
      <c r="B190">
        <v>173</v>
      </c>
      <c r="C190" s="91">
        <v>0.00037</v>
      </c>
      <c r="D190">
        <f t="shared" si="10"/>
        <v>0.00667</v>
      </c>
      <c r="E190" s="20">
        <f t="shared" si="11"/>
        <v>0.2966076325789426</v>
      </c>
      <c r="F190" s="21">
        <f t="shared" si="8"/>
        <v>0.2966076325789426</v>
      </c>
      <c r="G190" s="52">
        <f t="shared" si="9"/>
        <v>0.6485335591162923</v>
      </c>
    </row>
    <row r="191" spans="2:7" ht="12.75">
      <c r="B191">
        <v>174</v>
      </c>
      <c r="C191" s="91">
        <v>0.00037</v>
      </c>
      <c r="D191">
        <f t="shared" si="10"/>
        <v>0.00667</v>
      </c>
      <c r="E191" s="20">
        <f t="shared" si="11"/>
        <v>0.29452024684356337</v>
      </c>
      <c r="F191" s="21">
        <f t="shared" si="8"/>
        <v>0.29452024684356337</v>
      </c>
      <c r="G191" s="52">
        <f t="shared" si="9"/>
        <v>0.6469122252185014</v>
      </c>
    </row>
    <row r="192" spans="2:7" ht="12.75">
      <c r="B192">
        <v>175</v>
      </c>
      <c r="C192" s="91">
        <v>0.00037</v>
      </c>
      <c r="D192">
        <f t="shared" si="10"/>
        <v>0.00667</v>
      </c>
      <c r="E192" s="20">
        <f t="shared" si="11"/>
        <v>0.29244755115230187</v>
      </c>
      <c r="F192" s="21">
        <f t="shared" si="8"/>
        <v>0.29244755115230187</v>
      </c>
      <c r="G192" s="52">
        <f t="shared" si="9"/>
        <v>0.6452949446554553</v>
      </c>
    </row>
    <row r="193" spans="2:7" ht="12.75">
      <c r="B193">
        <v>176</v>
      </c>
      <c r="C193" s="91">
        <v>0.00037</v>
      </c>
      <c r="D193">
        <f t="shared" si="10"/>
        <v>0.00667</v>
      </c>
      <c r="E193" s="20">
        <f t="shared" si="11"/>
        <v>0.2903894421235012</v>
      </c>
      <c r="F193" s="21">
        <f t="shared" si="8"/>
        <v>0.2903894421235012</v>
      </c>
      <c r="G193" s="52">
        <f t="shared" si="9"/>
        <v>0.6436817072938167</v>
      </c>
    </row>
    <row r="194" spans="2:7" ht="12.75">
      <c r="B194">
        <v>177</v>
      </c>
      <c r="C194" s="91">
        <v>0.00037</v>
      </c>
      <c r="D194">
        <f t="shared" si="10"/>
        <v>0.00667</v>
      </c>
      <c r="E194" s="20">
        <f t="shared" si="11"/>
        <v>0.28834581710305596</v>
      </c>
      <c r="F194" s="21">
        <f t="shared" si="8"/>
        <v>0.28834581710305596</v>
      </c>
      <c r="G194" s="52">
        <f t="shared" si="9"/>
        <v>0.6420725030255822</v>
      </c>
    </row>
    <row r="195" spans="2:7" ht="12.75">
      <c r="B195">
        <v>178</v>
      </c>
      <c r="C195" s="91">
        <v>0.00037</v>
      </c>
      <c r="D195">
        <f t="shared" si="10"/>
        <v>0.00667</v>
      </c>
      <c r="E195" s="20">
        <f t="shared" si="11"/>
        <v>0.2863165741592925</v>
      </c>
      <c r="F195" s="21">
        <f t="shared" si="8"/>
        <v>0.2863165741592925</v>
      </c>
      <c r="G195" s="52">
        <f t="shared" si="9"/>
        <v>0.6404673217680182</v>
      </c>
    </row>
    <row r="196" spans="2:7" ht="12.75">
      <c r="B196">
        <v>179</v>
      </c>
      <c r="C196" s="91">
        <v>0.00037</v>
      </c>
      <c r="D196">
        <f t="shared" si="10"/>
        <v>0.00667</v>
      </c>
      <c r="E196" s="20">
        <f t="shared" si="11"/>
        <v>0.28430161207788446</v>
      </c>
      <c r="F196" s="21">
        <f t="shared" si="8"/>
        <v>0.28430161207788446</v>
      </c>
      <c r="G196" s="52">
        <f t="shared" si="9"/>
        <v>0.6388661534635983</v>
      </c>
    </row>
    <row r="197" spans="2:7" ht="12.75">
      <c r="B197">
        <v>180</v>
      </c>
      <c r="C197" s="91">
        <v>0.00037</v>
      </c>
      <c r="D197">
        <f t="shared" si="10"/>
        <v>0.00667</v>
      </c>
      <c r="E197" s="20">
        <f t="shared" si="11"/>
        <v>0.2823008303568046</v>
      </c>
      <c r="F197" s="21">
        <f t="shared" si="8"/>
        <v>0.2823008303568046</v>
      </c>
      <c r="G197" s="52">
        <f t="shared" si="9"/>
        <v>0.6372689880799391</v>
      </c>
    </row>
    <row r="198" spans="2:7" ht="12.75">
      <c r="B198">
        <v>181</v>
      </c>
      <c r="C198" s="91">
        <v>0.00037</v>
      </c>
      <c r="D198">
        <f t="shared" si="10"/>
        <v>0.00667</v>
      </c>
      <c r="E198" s="20">
        <f t="shared" si="11"/>
        <v>0.28031412920131193</v>
      </c>
      <c r="F198" s="21">
        <f t="shared" si="8"/>
        <v>0.28031412920131193</v>
      </c>
      <c r="G198" s="52">
        <f t="shared" si="9"/>
        <v>0.6356758156097392</v>
      </c>
    </row>
    <row r="199" spans="2:7" ht="12.75">
      <c r="B199">
        <v>182</v>
      </c>
      <c r="C199" s="91">
        <v>0.00037</v>
      </c>
      <c r="D199">
        <f t="shared" si="10"/>
        <v>0.00667</v>
      </c>
      <c r="E199" s="20">
        <f t="shared" si="11"/>
        <v>0.2783414095189742</v>
      </c>
      <c r="F199" s="21">
        <f t="shared" si="8"/>
        <v>0.2783414095189742</v>
      </c>
      <c r="G199" s="52">
        <f t="shared" si="9"/>
        <v>0.6340866260707149</v>
      </c>
    </row>
    <row r="200" spans="2:7" ht="12.75">
      <c r="B200">
        <v>183</v>
      </c>
      <c r="C200" s="91">
        <v>0.00037</v>
      </c>
      <c r="D200">
        <f t="shared" si="10"/>
        <v>0.00667</v>
      </c>
      <c r="E200" s="20">
        <f t="shared" si="11"/>
        <v>0.2763825729147252</v>
      </c>
      <c r="F200" s="21">
        <f t="shared" si="8"/>
        <v>0.2763825729147252</v>
      </c>
      <c r="G200" s="52">
        <f t="shared" si="9"/>
        <v>0.6325014095055383</v>
      </c>
    </row>
    <row r="201" spans="2:7" ht="12.75">
      <c r="B201">
        <v>184</v>
      </c>
      <c r="C201" s="91">
        <v>0.00037</v>
      </c>
      <c r="D201">
        <f t="shared" si="10"/>
        <v>0.00667</v>
      </c>
      <c r="E201" s="20">
        <f t="shared" si="11"/>
        <v>0.2744375216859572</v>
      </c>
      <c r="F201" s="21">
        <f t="shared" si="8"/>
        <v>0.2744375216859572</v>
      </c>
      <c r="G201" s="52">
        <f t="shared" si="9"/>
        <v>0.6309201559817742</v>
      </c>
    </row>
    <row r="202" spans="2:7" ht="12.75">
      <c r="B202">
        <v>185</v>
      </c>
      <c r="C202" s="91">
        <v>0.00037</v>
      </c>
      <c r="D202">
        <f t="shared" si="10"/>
        <v>0.00667</v>
      </c>
      <c r="E202" s="20">
        <f t="shared" si="11"/>
        <v>0.27250615881764784</v>
      </c>
      <c r="F202" s="21">
        <f t="shared" si="8"/>
        <v>0.27250615881764784</v>
      </c>
      <c r="G202" s="52">
        <f t="shared" si="9"/>
        <v>0.62934285559182</v>
      </c>
    </row>
    <row r="203" spans="2:7" ht="12.75">
      <c r="B203">
        <v>186</v>
      </c>
      <c r="C203" s="91">
        <v>0.00037</v>
      </c>
      <c r="D203">
        <f t="shared" si="10"/>
        <v>0.00667</v>
      </c>
      <c r="E203" s="20">
        <f t="shared" si="11"/>
        <v>0.27058838797752094</v>
      </c>
      <c r="F203" s="21">
        <f t="shared" si="8"/>
        <v>0.27058838797752094</v>
      </c>
      <c r="G203" s="52">
        <f t="shared" si="9"/>
        <v>0.6277694984528402</v>
      </c>
    </row>
    <row r="204" spans="2:7" ht="12.75">
      <c r="B204">
        <v>187</v>
      </c>
      <c r="C204" s="91">
        <v>0.00037</v>
      </c>
      <c r="D204">
        <f t="shared" si="10"/>
        <v>0.00667</v>
      </c>
      <c r="E204" s="20">
        <f t="shared" si="11"/>
        <v>0.2686841135112419</v>
      </c>
      <c r="F204" s="21">
        <f t="shared" si="8"/>
        <v>0.2686841135112419</v>
      </c>
      <c r="G204" s="52">
        <f t="shared" si="9"/>
        <v>0.6262000747067084</v>
      </c>
    </row>
    <row r="205" spans="2:7" ht="12.75">
      <c r="B205">
        <v>188</v>
      </c>
      <c r="C205" s="91">
        <v>0.00037</v>
      </c>
      <c r="D205">
        <f t="shared" si="10"/>
        <v>0.00667</v>
      </c>
      <c r="E205" s="20">
        <f t="shared" si="11"/>
        <v>0.26679324043764646</v>
      </c>
      <c r="F205" s="21">
        <f t="shared" si="8"/>
        <v>0.26679324043764646</v>
      </c>
      <c r="G205" s="52">
        <f t="shared" si="9"/>
        <v>0.6246345745199415</v>
      </c>
    </row>
    <row r="206" spans="2:7" ht="12.75">
      <c r="B206">
        <v>189</v>
      </c>
      <c r="C206" s="91">
        <v>0.00037</v>
      </c>
      <c r="D206">
        <f t="shared" si="10"/>
        <v>0.00667</v>
      </c>
      <c r="E206" s="20">
        <f t="shared" si="11"/>
        <v>0.26491567444400355</v>
      </c>
      <c r="F206" s="21">
        <f t="shared" si="8"/>
        <v>0.26491567444400355</v>
      </c>
      <c r="G206" s="52">
        <f t="shared" si="9"/>
        <v>0.6230729880836416</v>
      </c>
    </row>
    <row r="207" spans="2:7" ht="12.75">
      <c r="B207">
        <v>190</v>
      </c>
      <c r="C207" s="91">
        <v>0.00037</v>
      </c>
      <c r="D207">
        <f t="shared" si="10"/>
        <v>0.00667</v>
      </c>
      <c r="E207" s="20">
        <f t="shared" si="11"/>
        <v>0.2630513218813107</v>
      </c>
      <c r="F207" s="21">
        <f t="shared" si="8"/>
        <v>0.2630513218813107</v>
      </c>
      <c r="G207" s="52">
        <f t="shared" si="9"/>
        <v>0.6215153056134325</v>
      </c>
    </row>
    <row r="208" spans="2:7" ht="12.75">
      <c r="B208">
        <v>191</v>
      </c>
      <c r="C208" s="91">
        <v>0.00037</v>
      </c>
      <c r="D208">
        <f t="shared" si="10"/>
        <v>0.00667</v>
      </c>
      <c r="E208" s="20">
        <f t="shared" si="11"/>
        <v>0.26120008975962355</v>
      </c>
      <c r="F208" s="21">
        <f t="shared" si="8"/>
        <v>0.26120008975962355</v>
      </c>
      <c r="G208" s="52">
        <f t="shared" si="9"/>
        <v>0.6199615173493989</v>
      </c>
    </row>
    <row r="209" spans="2:7" ht="12.75">
      <c r="B209">
        <v>192</v>
      </c>
      <c r="C209" s="91">
        <v>0.00037</v>
      </c>
      <c r="D209">
        <f t="shared" si="10"/>
        <v>0.00667</v>
      </c>
      <c r="E209" s="20">
        <f t="shared" si="11"/>
        <v>0.25936188574341734</v>
      </c>
      <c r="F209" s="21">
        <f t="shared" si="8"/>
        <v>0.25936188574341734</v>
      </c>
      <c r="G209" s="52">
        <f t="shared" si="9"/>
        <v>0.6184116135560254</v>
      </c>
    </row>
    <row r="210" spans="2:7" ht="12.75">
      <c r="B210">
        <v>193</v>
      </c>
      <c r="C210" s="91">
        <v>0.00037</v>
      </c>
      <c r="D210">
        <f t="shared" si="10"/>
        <v>0.00667</v>
      </c>
      <c r="E210" s="20">
        <f t="shared" si="11"/>
        <v>0.25753661814698153</v>
      </c>
      <c r="F210" s="21">
        <f aca="true" t="shared" si="12" ref="F210:F257">1*E210</f>
        <v>0.25753661814698153</v>
      </c>
      <c r="G210" s="52">
        <f aca="true" t="shared" si="13" ref="G210:G257">(1+$C$4)^-B210</f>
        <v>0.6168655845221354</v>
      </c>
    </row>
    <row r="211" spans="2:7" ht="12.75">
      <c r="B211">
        <v>194</v>
      </c>
      <c r="C211" s="91">
        <v>0.00037</v>
      </c>
      <c r="D211">
        <f aca="true" t="shared" si="14" ref="D211:D257">D210</f>
        <v>0.00667</v>
      </c>
      <c r="E211" s="20">
        <f aca="true" t="shared" si="15" ref="E211:E257">E210*(1-C210)*(1-D210)</f>
        <v>0.25572419592984674</v>
      </c>
      <c r="F211" s="21">
        <f t="shared" si="12"/>
        <v>0.25572419592984674</v>
      </c>
      <c r="G211" s="52">
        <f t="shared" si="13"/>
        <v>0.61532342056083</v>
      </c>
    </row>
    <row r="212" spans="2:7" ht="12.75">
      <c r="B212">
        <v>195</v>
      </c>
      <c r="C212" s="91">
        <v>0.00037</v>
      </c>
      <c r="D212">
        <f t="shared" si="14"/>
        <v>0.00667</v>
      </c>
      <c r="E212" s="20">
        <f t="shared" si="15"/>
        <v>0.25392452869224375</v>
      </c>
      <c r="F212" s="21">
        <f t="shared" si="12"/>
        <v>0.25392452869224375</v>
      </c>
      <c r="G212" s="52">
        <f t="shared" si="13"/>
        <v>0.613785112009428</v>
      </c>
    </row>
    <row r="213" spans="2:7" ht="12.75">
      <c r="B213">
        <v>196</v>
      </c>
      <c r="C213" s="91">
        <v>0.00037</v>
      </c>
      <c r="D213">
        <f t="shared" si="14"/>
        <v>0.00667</v>
      </c>
      <c r="E213" s="20">
        <f t="shared" si="15"/>
        <v>0.2521375266705947</v>
      </c>
      <c r="F213" s="21">
        <f t="shared" si="12"/>
        <v>0.2521375266705947</v>
      </c>
      <c r="G213" s="52">
        <f t="shared" si="13"/>
        <v>0.6122506492294044</v>
      </c>
    </row>
    <row r="214" spans="2:7" ht="12.75">
      <c r="B214">
        <v>197</v>
      </c>
      <c r="C214" s="91">
        <v>0.00037</v>
      </c>
      <c r="D214">
        <f t="shared" si="14"/>
        <v>0.00667</v>
      </c>
      <c r="E214" s="20">
        <f t="shared" si="15"/>
        <v>0.2503631007330358</v>
      </c>
      <c r="F214" s="21">
        <f t="shared" si="12"/>
        <v>0.2503631007330358</v>
      </c>
      <c r="G214" s="52">
        <f t="shared" si="13"/>
        <v>0.6107200226063308</v>
      </c>
    </row>
    <row r="215" spans="2:7" ht="12.75">
      <c r="B215">
        <v>198</v>
      </c>
      <c r="C215" s="91">
        <v>0.00037</v>
      </c>
      <c r="D215">
        <f t="shared" si="14"/>
        <v>0.00667</v>
      </c>
      <c r="E215" s="20">
        <f t="shared" si="15"/>
        <v>0.24860116237497157</v>
      </c>
      <c r="F215" s="21">
        <f t="shared" si="12"/>
        <v>0.24860116237497157</v>
      </c>
      <c r="G215" s="52">
        <f t="shared" si="13"/>
        <v>0.609193222549815</v>
      </c>
    </row>
    <row r="216" spans="2:7" ht="12.75">
      <c r="B216">
        <v>199</v>
      </c>
      <c r="C216" s="91">
        <v>0.00037</v>
      </c>
      <c r="D216">
        <f t="shared" si="14"/>
        <v>0.00667</v>
      </c>
      <c r="E216" s="20">
        <f t="shared" si="15"/>
        <v>0.2468516237146604</v>
      </c>
      <c r="F216" s="21">
        <f t="shared" si="12"/>
        <v>0.2468516237146604</v>
      </c>
      <c r="G216" s="52">
        <f t="shared" si="13"/>
        <v>0.6076702394934405</v>
      </c>
    </row>
    <row r="217" spans="2:7" ht="12.75">
      <c r="B217">
        <v>200</v>
      </c>
      <c r="C217" s="91">
        <v>0.00037</v>
      </c>
      <c r="D217">
        <f t="shared" si="14"/>
        <v>0.00667</v>
      </c>
      <c r="E217" s="20">
        <f t="shared" si="15"/>
        <v>0.24511439748883138</v>
      </c>
      <c r="F217" s="21">
        <f t="shared" si="12"/>
        <v>0.24511439748883138</v>
      </c>
      <c r="G217" s="52">
        <f t="shared" si="13"/>
        <v>0.6061510638947069</v>
      </c>
    </row>
    <row r="218" spans="2:7" ht="12.75">
      <c r="B218">
        <v>201</v>
      </c>
      <c r="C218" s="91">
        <v>0.00037</v>
      </c>
      <c r="D218">
        <f t="shared" si="14"/>
        <v>0.00667</v>
      </c>
      <c r="E218" s="20">
        <f t="shared" si="15"/>
        <v>0.24338939704833157</v>
      </c>
      <c r="F218" s="21">
        <f t="shared" si="12"/>
        <v>0.24338939704833157</v>
      </c>
      <c r="G218" s="52">
        <f t="shared" si="13"/>
        <v>0.6046356862349702</v>
      </c>
    </row>
    <row r="219" spans="2:7" ht="12.75">
      <c r="B219">
        <v>202</v>
      </c>
      <c r="C219" s="91">
        <v>0.00037</v>
      </c>
      <c r="D219">
        <f t="shared" si="14"/>
        <v>0.00667</v>
      </c>
      <c r="E219" s="20">
        <f t="shared" si="15"/>
        <v>0.24167653635380432</v>
      </c>
      <c r="F219" s="21">
        <f t="shared" si="12"/>
        <v>0.24167653635380432</v>
      </c>
      <c r="G219" s="52">
        <f t="shared" si="13"/>
        <v>0.6031240970193826</v>
      </c>
    </row>
    <row r="220" spans="2:7" ht="12.75">
      <c r="B220">
        <v>203</v>
      </c>
      <c r="C220" s="91">
        <v>0.00037</v>
      </c>
      <c r="D220">
        <f t="shared" si="14"/>
        <v>0.00667</v>
      </c>
      <c r="E220" s="20">
        <f t="shared" si="15"/>
        <v>0.2399757299713976</v>
      </c>
      <c r="F220" s="21">
        <f t="shared" si="12"/>
        <v>0.2399757299713976</v>
      </c>
      <c r="G220" s="52">
        <f t="shared" si="13"/>
        <v>0.6016162867768344</v>
      </c>
    </row>
    <row r="221" spans="2:7" ht="12.75">
      <c r="B221">
        <v>204</v>
      </c>
      <c r="C221" s="91">
        <v>0.00037</v>
      </c>
      <c r="D221">
        <f t="shared" si="14"/>
        <v>0.00667</v>
      </c>
      <c r="E221" s="20">
        <f t="shared" si="15"/>
        <v>0.23828689306850298</v>
      </c>
      <c r="F221" s="21">
        <f t="shared" si="12"/>
        <v>0.23828689306850298</v>
      </c>
      <c r="G221" s="52">
        <f t="shared" si="13"/>
        <v>0.6001122460598922</v>
      </c>
    </row>
    <row r="222" spans="2:7" ht="12.75">
      <c r="B222">
        <v>205</v>
      </c>
      <c r="C222" s="91">
        <v>0.00037</v>
      </c>
      <c r="D222">
        <f t="shared" si="14"/>
        <v>0.00667</v>
      </c>
      <c r="E222" s="20">
        <f t="shared" si="15"/>
        <v>0.23660994140952415</v>
      </c>
      <c r="F222" s="21">
        <f t="shared" si="12"/>
        <v>0.23660994140952415</v>
      </c>
      <c r="G222" s="52">
        <f t="shared" si="13"/>
        <v>0.5986119654447424</v>
      </c>
    </row>
    <row r="223" spans="2:7" ht="12.75">
      <c r="B223">
        <v>206</v>
      </c>
      <c r="C223" s="91">
        <v>0.00037</v>
      </c>
      <c r="D223">
        <f t="shared" si="14"/>
        <v>0.00667</v>
      </c>
      <c r="E223" s="20">
        <f t="shared" si="15"/>
        <v>0.2349447913516755</v>
      </c>
      <c r="F223" s="21">
        <f t="shared" si="12"/>
        <v>0.2349447913516755</v>
      </c>
      <c r="G223" s="52">
        <f t="shared" si="13"/>
        <v>0.5971154355311306</v>
      </c>
    </row>
    <row r="224" spans="2:7" ht="12.75">
      <c r="B224">
        <v>207</v>
      </c>
      <c r="C224" s="91">
        <v>0.00037</v>
      </c>
      <c r="D224">
        <f t="shared" si="14"/>
        <v>0.00667</v>
      </c>
      <c r="E224" s="20">
        <f t="shared" si="15"/>
        <v>0.2332913598408103</v>
      </c>
      <c r="F224" s="21">
        <f t="shared" si="12"/>
        <v>0.2332913598408103</v>
      </c>
      <c r="G224" s="52">
        <f t="shared" si="13"/>
        <v>0.5956226469423027</v>
      </c>
    </row>
    <row r="225" spans="2:7" ht="12.75">
      <c r="B225">
        <v>208</v>
      </c>
      <c r="C225" s="91">
        <v>0.00037</v>
      </c>
      <c r="D225">
        <f t="shared" si="14"/>
        <v>0.00667</v>
      </c>
      <c r="E225" s="20">
        <f t="shared" si="15"/>
        <v>0.23164956440727796</v>
      </c>
      <c r="F225" s="21">
        <f t="shared" si="12"/>
        <v>0.23164956440727796</v>
      </c>
      <c r="G225" s="52">
        <f t="shared" si="13"/>
        <v>0.5941335903249471</v>
      </c>
    </row>
    <row r="226" spans="2:7" ht="12.75">
      <c r="B226">
        <v>209</v>
      </c>
      <c r="C226" s="91">
        <v>0.00037</v>
      </c>
      <c r="D226">
        <f t="shared" si="14"/>
        <v>0.00667</v>
      </c>
      <c r="E226" s="20">
        <f t="shared" si="15"/>
        <v>0.23001932316181073</v>
      </c>
      <c r="F226" s="21">
        <f t="shared" si="12"/>
        <v>0.23001932316181073</v>
      </c>
      <c r="G226" s="52">
        <f t="shared" si="13"/>
        <v>0.5926482563491347</v>
      </c>
    </row>
    <row r="227" spans="2:7" ht="12.75">
      <c r="B227">
        <v>210</v>
      </c>
      <c r="C227" s="91">
        <v>0.00037</v>
      </c>
      <c r="D227">
        <f t="shared" si="14"/>
        <v>0.00667</v>
      </c>
      <c r="E227" s="20">
        <f t="shared" si="15"/>
        <v>0.22840055479143923</v>
      </c>
      <c r="F227" s="21">
        <f t="shared" si="12"/>
        <v>0.22840055479143923</v>
      </c>
      <c r="G227" s="52">
        <f t="shared" si="13"/>
        <v>0.5911666357082619</v>
      </c>
    </row>
    <row r="228" spans="2:7" ht="12.75">
      <c r="B228">
        <v>211</v>
      </c>
      <c r="C228" s="91">
        <v>0.00037</v>
      </c>
      <c r="D228">
        <f t="shared" si="14"/>
        <v>0.00667</v>
      </c>
      <c r="E228" s="20">
        <f t="shared" si="15"/>
        <v>0.22679317855543668</v>
      </c>
      <c r="F228" s="21">
        <f t="shared" si="12"/>
        <v>0.22679317855543668</v>
      </c>
      <c r="G228" s="52">
        <f t="shared" si="13"/>
        <v>0.5896887191189912</v>
      </c>
    </row>
    <row r="229" spans="2:7" ht="12.75">
      <c r="B229">
        <v>212</v>
      </c>
      <c r="C229" s="91">
        <v>0.00037</v>
      </c>
      <c r="D229">
        <f t="shared" si="14"/>
        <v>0.00667</v>
      </c>
      <c r="E229" s="20">
        <f t="shared" si="15"/>
        <v>0.22519711428129177</v>
      </c>
      <c r="F229" s="21">
        <f t="shared" si="12"/>
        <v>0.22519711428129177</v>
      </c>
      <c r="G229" s="52">
        <f t="shared" si="13"/>
        <v>0.5882144973211936</v>
      </c>
    </row>
    <row r="230" spans="2:7" ht="12.75">
      <c r="B230">
        <v>213</v>
      </c>
      <c r="C230" s="91">
        <v>0.00037</v>
      </c>
      <c r="D230">
        <f t="shared" si="14"/>
        <v>0.00667</v>
      </c>
      <c r="E230" s="20">
        <f t="shared" si="15"/>
        <v>0.22361228236070982</v>
      </c>
      <c r="F230" s="21">
        <f t="shared" si="12"/>
        <v>0.22361228236070982</v>
      </c>
      <c r="G230" s="52">
        <f t="shared" si="13"/>
        <v>0.5867439610778906</v>
      </c>
    </row>
    <row r="231" spans="2:7" ht="12.75">
      <c r="B231">
        <v>214</v>
      </c>
      <c r="C231" s="91">
        <v>0.00037</v>
      </c>
      <c r="D231">
        <f t="shared" si="14"/>
        <v>0.00667</v>
      </c>
      <c r="E231" s="20">
        <f t="shared" si="15"/>
        <v>0.22203860374564208</v>
      </c>
      <c r="F231" s="21">
        <f t="shared" si="12"/>
        <v>0.22203860374564208</v>
      </c>
      <c r="G231" s="52">
        <f t="shared" si="13"/>
        <v>0.5852771011751959</v>
      </c>
    </row>
    <row r="232" spans="2:7" ht="12.75">
      <c r="B232">
        <v>215</v>
      </c>
      <c r="C232" s="91">
        <v>0.00037</v>
      </c>
      <c r="D232">
        <f t="shared" si="14"/>
        <v>0.00667</v>
      </c>
      <c r="E232" s="20">
        <f t="shared" si="15"/>
        <v>0.22047599994434297</v>
      </c>
      <c r="F232" s="21">
        <f t="shared" si="12"/>
        <v>0.22047599994434297</v>
      </c>
      <c r="G232" s="52">
        <f t="shared" si="13"/>
        <v>0.5838139084222581</v>
      </c>
    </row>
    <row r="233" spans="2:7" ht="12.75">
      <c r="B233">
        <v>216</v>
      </c>
      <c r="C233" s="91">
        <v>0.00037</v>
      </c>
      <c r="D233">
        <f t="shared" si="14"/>
        <v>0.00667</v>
      </c>
      <c r="E233" s="20">
        <f t="shared" si="15"/>
        <v>0.21892439301745506</v>
      </c>
      <c r="F233" s="21">
        <f t="shared" si="12"/>
        <v>0.21892439301745506</v>
      </c>
      <c r="G233" s="52">
        <f t="shared" si="13"/>
        <v>0.5823543736512022</v>
      </c>
    </row>
    <row r="234" spans="2:7" ht="12.75">
      <c r="B234">
        <v>217</v>
      </c>
      <c r="C234" s="91">
        <v>0.00037</v>
      </c>
      <c r="D234">
        <f t="shared" si="14"/>
        <v>0.00667</v>
      </c>
      <c r="E234" s="20">
        <f t="shared" si="15"/>
        <v>0.21738370557412173</v>
      </c>
      <c r="F234" s="21">
        <f t="shared" si="12"/>
        <v>0.21738370557412173</v>
      </c>
      <c r="G234" s="52">
        <f t="shared" si="13"/>
        <v>0.5808984877170743</v>
      </c>
    </row>
    <row r="235" spans="2:7" ht="12.75">
      <c r="B235">
        <v>218</v>
      </c>
      <c r="C235" s="91">
        <v>0.00037</v>
      </c>
      <c r="D235">
        <f t="shared" si="14"/>
        <v>0.00667</v>
      </c>
      <c r="E235" s="20">
        <f t="shared" si="15"/>
        <v>0.21585386076812693</v>
      </c>
      <c r="F235" s="21">
        <f t="shared" si="12"/>
        <v>0.21585386076812693</v>
      </c>
      <c r="G235" s="52">
        <f t="shared" si="13"/>
        <v>0.5794462414977816</v>
      </c>
    </row>
    <row r="236" spans="2:7" ht="12.75">
      <c r="B236">
        <v>219</v>
      </c>
      <c r="C236" s="91">
        <v>0.00037</v>
      </c>
      <c r="D236">
        <f t="shared" si="14"/>
        <v>0.00667</v>
      </c>
      <c r="E236" s="20">
        <f t="shared" si="15"/>
        <v>0.21433478229406233</v>
      </c>
      <c r="F236" s="21">
        <f t="shared" si="12"/>
        <v>0.21433478229406233</v>
      </c>
      <c r="G236" s="52">
        <f t="shared" si="13"/>
        <v>0.5779976258940372</v>
      </c>
    </row>
    <row r="237" spans="2:7" ht="12.75">
      <c r="B237">
        <v>220</v>
      </c>
      <c r="C237" s="91">
        <v>0.00037</v>
      </c>
      <c r="D237">
        <f t="shared" si="14"/>
        <v>0.00667</v>
      </c>
      <c r="E237" s="20">
        <f t="shared" si="15"/>
        <v>0.21282639438352138</v>
      </c>
      <c r="F237" s="21">
        <f t="shared" si="12"/>
        <v>0.21282639438352138</v>
      </c>
      <c r="G237" s="52">
        <f t="shared" si="13"/>
        <v>0.576552631829302</v>
      </c>
    </row>
    <row r="238" spans="2:7" ht="12.75">
      <c r="B238">
        <v>221</v>
      </c>
      <c r="C238" s="91">
        <v>0.00037</v>
      </c>
      <c r="D238">
        <f t="shared" si="14"/>
        <v>0.00667</v>
      </c>
      <c r="E238" s="20">
        <f t="shared" si="15"/>
        <v>0.21132862180132012</v>
      </c>
      <c r="F238" s="21">
        <f t="shared" si="12"/>
        <v>0.21132862180132012</v>
      </c>
      <c r="G238" s="52">
        <f t="shared" si="13"/>
        <v>0.5751112502497288</v>
      </c>
    </row>
    <row r="239" spans="2:7" ht="12.75">
      <c r="B239">
        <v>222</v>
      </c>
      <c r="C239" s="91">
        <v>0.00037</v>
      </c>
      <c r="D239">
        <f t="shared" si="14"/>
        <v>0.00667</v>
      </c>
      <c r="E239" s="20">
        <f t="shared" si="15"/>
        <v>0.20984138984174458</v>
      </c>
      <c r="F239" s="21">
        <f t="shared" si="12"/>
        <v>0.20984138984174458</v>
      </c>
      <c r="G239" s="52">
        <f t="shared" si="13"/>
        <v>0.5736734721241046</v>
      </c>
    </row>
    <row r="240" spans="2:7" ht="12.75">
      <c r="B240">
        <v>223</v>
      </c>
      <c r="C240" s="91">
        <v>0.00037</v>
      </c>
      <c r="D240">
        <f t="shared" si="14"/>
        <v>0.00667</v>
      </c>
      <c r="E240" s="20">
        <f t="shared" si="15"/>
        <v>0.20836462432482472</v>
      </c>
      <c r="F240" s="21">
        <f t="shared" si="12"/>
        <v>0.20836462432482472</v>
      </c>
      <c r="G240" s="52">
        <f t="shared" si="13"/>
        <v>0.5722392884437942</v>
      </c>
    </row>
    <row r="241" spans="2:7" ht="12.75">
      <c r="B241">
        <v>224</v>
      </c>
      <c r="C241" s="91">
        <v>0.00037</v>
      </c>
      <c r="D241">
        <f t="shared" si="14"/>
        <v>0.00667</v>
      </c>
      <c r="E241" s="20">
        <f t="shared" si="15"/>
        <v>0.20689825159263434</v>
      </c>
      <c r="F241" s="21">
        <f t="shared" si="12"/>
        <v>0.20689825159263434</v>
      </c>
      <c r="G241" s="52">
        <f t="shared" si="13"/>
        <v>0.5708086902226848</v>
      </c>
    </row>
    <row r="242" spans="2:7" ht="12.75">
      <c r="B242">
        <v>225</v>
      </c>
      <c r="C242" s="91">
        <v>0.00037</v>
      </c>
      <c r="D242">
        <f t="shared" si="14"/>
        <v>0.00667</v>
      </c>
      <c r="E242" s="20">
        <f t="shared" si="15"/>
        <v>0.20544219850561732</v>
      </c>
      <c r="F242" s="21">
        <f t="shared" si="12"/>
        <v>0.20544219850561732</v>
      </c>
      <c r="G242" s="52">
        <f t="shared" si="13"/>
        <v>0.5693816684971281</v>
      </c>
    </row>
    <row r="243" spans="2:7" ht="12.75">
      <c r="B243">
        <v>226</v>
      </c>
      <c r="C243" s="91">
        <v>0.00037</v>
      </c>
      <c r="D243">
        <f t="shared" si="14"/>
        <v>0.00667</v>
      </c>
      <c r="E243" s="20">
        <f t="shared" si="15"/>
        <v>0.20399639243893947</v>
      </c>
      <c r="F243" s="21">
        <f t="shared" si="12"/>
        <v>0.20399639243893947</v>
      </c>
      <c r="G243" s="52">
        <f t="shared" si="13"/>
        <v>0.5679582143258852</v>
      </c>
    </row>
    <row r="244" spans="2:7" ht="12.75">
      <c r="B244">
        <v>227</v>
      </c>
      <c r="C244" s="91">
        <v>0.00037</v>
      </c>
      <c r="D244">
        <f t="shared" si="14"/>
        <v>0.00667</v>
      </c>
      <c r="E244" s="20">
        <f t="shared" si="15"/>
        <v>0.20256076127886624</v>
      </c>
      <c r="F244" s="21">
        <f t="shared" si="12"/>
        <v>0.20256076127886624</v>
      </c>
      <c r="G244" s="52">
        <f t="shared" si="13"/>
        <v>0.5665383187900705</v>
      </c>
    </row>
    <row r="245" spans="2:7" ht="12.75">
      <c r="B245">
        <v>228</v>
      </c>
      <c r="C245" s="91">
        <v>0.00037</v>
      </c>
      <c r="D245">
        <f t="shared" si="14"/>
        <v>0.00667</v>
      </c>
      <c r="E245" s="20">
        <f t="shared" si="15"/>
        <v>0.2011352334191658</v>
      </c>
      <c r="F245" s="21">
        <f t="shared" si="12"/>
        <v>0.2011352334191658</v>
      </c>
      <c r="G245" s="52">
        <f t="shared" si="13"/>
        <v>0.5651219729930954</v>
      </c>
    </row>
    <row r="246" spans="2:7" ht="12.75">
      <c r="B246">
        <v>229</v>
      </c>
      <c r="C246" s="91">
        <v>0.00036</v>
      </c>
      <c r="D246">
        <f t="shared" si="14"/>
        <v>0.00667</v>
      </c>
      <c r="E246" s="20">
        <f t="shared" si="15"/>
        <v>0.19971973775753743</v>
      </c>
      <c r="F246" s="21">
        <f t="shared" si="12"/>
        <v>0.19971973775753743</v>
      </c>
      <c r="G246" s="52">
        <f t="shared" si="13"/>
        <v>0.5637091680606124</v>
      </c>
    </row>
    <row r="247" spans="2:7" ht="12.75">
      <c r="B247">
        <v>230</v>
      </c>
      <c r="C247" s="91">
        <v>0.00036</v>
      </c>
      <c r="D247">
        <f t="shared" si="14"/>
        <v>0.00667</v>
      </c>
      <c r="E247" s="20">
        <f t="shared" si="15"/>
        <v>0.19831618756813627</v>
      </c>
      <c r="F247" s="21">
        <f t="shared" si="12"/>
        <v>0.19831618756813627</v>
      </c>
      <c r="G247" s="52">
        <f t="shared" si="13"/>
        <v>0.5622998951404611</v>
      </c>
    </row>
    <row r="248" spans="2:7" ht="12.75">
      <c r="B248">
        <v>231</v>
      </c>
      <c r="C248" s="91">
        <v>0.00036</v>
      </c>
      <c r="D248">
        <f t="shared" si="14"/>
        <v>0.00667</v>
      </c>
      <c r="E248" s="20">
        <f t="shared" si="15"/>
        <v>0.19692250096636188</v>
      </c>
      <c r="F248" s="21">
        <f t="shared" si="12"/>
        <v>0.19692250096636188</v>
      </c>
      <c r="G248" s="52">
        <f t="shared" si="13"/>
        <v>0.5608941454026098</v>
      </c>
    </row>
    <row r="249" spans="2:7" ht="12.75">
      <c r="B249">
        <v>232</v>
      </c>
      <c r="C249" s="91">
        <v>0.00036</v>
      </c>
      <c r="D249">
        <f t="shared" si="14"/>
        <v>0.00667</v>
      </c>
      <c r="E249" s="20">
        <f t="shared" si="15"/>
        <v>0.19553860863487768</v>
      </c>
      <c r="F249" s="21">
        <f t="shared" si="12"/>
        <v>0.19553860863487768</v>
      </c>
      <c r="G249" s="52">
        <f t="shared" si="13"/>
        <v>0.5594919100391034</v>
      </c>
    </row>
    <row r="250" spans="2:7" ht="12.75">
      <c r="B250">
        <v>233</v>
      </c>
      <c r="C250" s="91">
        <v>0.00036</v>
      </c>
      <c r="D250">
        <f t="shared" si="14"/>
        <v>0.00667</v>
      </c>
      <c r="E250" s="20">
        <f t="shared" si="15"/>
        <v>0.19416444174348155</v>
      </c>
      <c r="F250" s="21">
        <f t="shared" si="12"/>
        <v>0.19416444174348155</v>
      </c>
      <c r="G250" s="52">
        <f t="shared" si="13"/>
        <v>0.5580931802640057</v>
      </c>
    </row>
    <row r="251" spans="2:7" ht="12.75">
      <c r="B251">
        <v>234</v>
      </c>
      <c r="C251" s="91">
        <v>0.00036</v>
      </c>
      <c r="D251">
        <f t="shared" si="14"/>
        <v>0.00667</v>
      </c>
      <c r="E251" s="20">
        <f t="shared" si="15"/>
        <v>0.19279993194568237</v>
      </c>
      <c r="F251" s="21">
        <f t="shared" si="12"/>
        <v>0.19279993194568237</v>
      </c>
      <c r="G251" s="52">
        <f t="shared" si="13"/>
        <v>0.5566979473133455</v>
      </c>
    </row>
    <row r="252" spans="2:7" ht="12.75">
      <c r="B252">
        <v>235</v>
      </c>
      <c r="C252" s="91">
        <v>0.00036</v>
      </c>
      <c r="D252">
        <f t="shared" si="14"/>
        <v>0.00667</v>
      </c>
      <c r="E252" s="20">
        <f t="shared" si="15"/>
        <v>0.19144501137530082</v>
      </c>
      <c r="F252" s="21">
        <f t="shared" si="12"/>
        <v>0.19144501137530082</v>
      </c>
      <c r="G252" s="52">
        <f t="shared" si="13"/>
        <v>0.5553062024450623</v>
      </c>
    </row>
    <row r="253" spans="2:7" ht="12.75">
      <c r="B253">
        <v>236</v>
      </c>
      <c r="C253" s="91">
        <v>0.00036</v>
      </c>
      <c r="D253">
        <f t="shared" si="14"/>
        <v>0.00667</v>
      </c>
      <c r="E253" s="20">
        <f t="shared" si="15"/>
        <v>0.19009961264309377</v>
      </c>
      <c r="F253" s="21">
        <f t="shared" si="12"/>
        <v>0.19009961264309377</v>
      </c>
      <c r="G253" s="52">
        <f t="shared" si="13"/>
        <v>0.5539179369389496</v>
      </c>
    </row>
    <row r="254" spans="2:7" ht="12.75">
      <c r="B254">
        <v>237</v>
      </c>
      <c r="C254" s="91">
        <v>0.00036</v>
      </c>
      <c r="D254">
        <f t="shared" si="14"/>
        <v>0.00667</v>
      </c>
      <c r="E254" s="20">
        <f t="shared" si="15"/>
        <v>0.1887636688334027</v>
      </c>
      <c r="F254" s="21">
        <f t="shared" si="12"/>
        <v>0.1887636688334027</v>
      </c>
      <c r="G254" s="52">
        <f t="shared" si="13"/>
        <v>0.5525331420966022</v>
      </c>
    </row>
    <row r="255" spans="2:7" ht="12.75">
      <c r="B255">
        <v>238</v>
      </c>
      <c r="C255" s="91">
        <v>0.00036</v>
      </c>
      <c r="D255">
        <f t="shared" si="14"/>
        <v>0.00667</v>
      </c>
      <c r="E255" s="20">
        <f t="shared" si="15"/>
        <v>0.1874371135008255</v>
      </c>
      <c r="F255" s="21">
        <f t="shared" si="12"/>
        <v>0.1874371135008255</v>
      </c>
      <c r="G255" s="52">
        <f t="shared" si="13"/>
        <v>0.5511518092413608</v>
      </c>
    </row>
    <row r="256" spans="2:7" ht="12.75">
      <c r="B256">
        <v>239</v>
      </c>
      <c r="C256" s="91">
        <v>0.00036</v>
      </c>
      <c r="D256">
        <f t="shared" si="14"/>
        <v>0.00667</v>
      </c>
      <c r="E256" s="20">
        <f t="shared" si="15"/>
        <v>0.18611988066691165</v>
      </c>
      <c r="F256" s="21">
        <f t="shared" si="12"/>
        <v>0.18611988066691165</v>
      </c>
      <c r="G256" s="52">
        <f t="shared" si="13"/>
        <v>0.5497739297182573</v>
      </c>
    </row>
    <row r="257" spans="2:7" ht="12.75">
      <c r="B257">
        <v>240</v>
      </c>
      <c r="C257" s="91">
        <v>0.00036</v>
      </c>
      <c r="D257">
        <f t="shared" si="14"/>
        <v>0.00667</v>
      </c>
      <c r="E257" s="20">
        <f t="shared" si="15"/>
        <v>0.18481190481688073</v>
      </c>
      <c r="F257" s="21">
        <f t="shared" si="12"/>
        <v>0.18481190481688073</v>
      </c>
      <c r="G257" s="52">
        <f t="shared" si="13"/>
        <v>0.5483994948939617</v>
      </c>
    </row>
    <row r="258" spans="3:6" ht="12.75">
      <c r="C258" s="21"/>
      <c r="D258" s="91"/>
      <c r="F258" s="20"/>
    </row>
    <row r="259" spans="3:6" ht="12.75">
      <c r="C259" s="21"/>
      <c r="D259" s="91"/>
      <c r="F259" s="20"/>
    </row>
    <row r="260" spans="3:6" ht="12.75">
      <c r="C260" s="21"/>
      <c r="D260" s="91"/>
      <c r="F260" s="20"/>
    </row>
    <row r="261" spans="3:6" ht="12.75">
      <c r="C261" s="21"/>
      <c r="D261" s="91"/>
      <c r="F261" s="20"/>
    </row>
    <row r="262" spans="3:6" ht="12.75">
      <c r="C262" s="21"/>
      <c r="D262" s="91"/>
      <c r="F262" s="20"/>
    </row>
    <row r="263" spans="3:6" ht="12.75">
      <c r="C263" s="21"/>
      <c r="D263" s="91"/>
      <c r="F263" s="20"/>
    </row>
    <row r="264" spans="3:6" ht="12.75">
      <c r="C264" s="21"/>
      <c r="D264" s="91"/>
      <c r="F264" s="20"/>
    </row>
    <row r="265" spans="3:6" ht="12.75">
      <c r="C265" s="21"/>
      <c r="D265" s="91"/>
      <c r="F265" s="20"/>
    </row>
    <row r="266" spans="3:6" ht="12.75">
      <c r="C266" s="21"/>
      <c r="D266" s="91"/>
      <c r="F266" s="20"/>
    </row>
    <row r="267" spans="3:6" ht="12.75">
      <c r="C267" s="21"/>
      <c r="D267" s="91"/>
      <c r="F267" s="20"/>
    </row>
    <row r="268" spans="3:6" ht="12.75">
      <c r="C268" s="21"/>
      <c r="D268" s="91"/>
      <c r="F268" s="20"/>
    </row>
    <row r="269" spans="3:6" ht="12.75">
      <c r="C269" s="21"/>
      <c r="D269" s="91"/>
      <c r="F269" s="20"/>
    </row>
    <row r="270" spans="3:6" ht="12.75">
      <c r="C270" s="21"/>
      <c r="D270" s="91"/>
      <c r="F270" s="20"/>
    </row>
    <row r="271" spans="3:6" ht="12.75">
      <c r="C271" s="21"/>
      <c r="D271" s="91"/>
      <c r="F271" s="20"/>
    </row>
    <row r="272" spans="3:6" ht="12.75">
      <c r="C272" s="21"/>
      <c r="D272" s="91"/>
      <c r="F272" s="20"/>
    </row>
    <row r="273" spans="3:6" ht="12.75">
      <c r="C273" s="21"/>
      <c r="D273" s="91"/>
      <c r="F273" s="20"/>
    </row>
    <row r="274" spans="3:6" ht="12.75">
      <c r="C274" s="21"/>
      <c r="D274" s="91"/>
      <c r="F274" s="20"/>
    </row>
    <row r="275" spans="3:6" ht="12.75">
      <c r="C275" s="21"/>
      <c r="D275" s="91"/>
      <c r="F275" s="20"/>
    </row>
    <row r="276" spans="3:6" ht="12.75">
      <c r="C276" s="21"/>
      <c r="D276" s="91"/>
      <c r="F276" s="20"/>
    </row>
    <row r="277" spans="3:6" ht="12.75">
      <c r="C277" s="21"/>
      <c r="F277" s="20"/>
    </row>
    <row r="278" spans="3:6" ht="12.75">
      <c r="C278" s="21"/>
      <c r="F278" s="20"/>
    </row>
    <row r="279" spans="3:6" ht="12.75">
      <c r="C279" s="21"/>
      <c r="F279" s="20"/>
    </row>
    <row r="280" spans="3:6" ht="12.75">
      <c r="C280" s="21"/>
      <c r="F280" s="20"/>
    </row>
    <row r="281" spans="3:6" ht="12.75">
      <c r="C281" s="21"/>
      <c r="F281" s="20"/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9"/>
  <dimension ref="A1:I36"/>
  <sheetViews>
    <sheetView showGridLines="0" workbookViewId="0" topLeftCell="A1">
      <selection activeCell="B2" sqref="B2"/>
    </sheetView>
  </sheetViews>
  <sheetFormatPr defaultColWidth="9.33203125" defaultRowHeight="12.75"/>
  <cols>
    <col min="1" max="1" width="2.83203125" style="0" customWidth="1"/>
    <col min="2" max="9" width="12.83203125" style="0" customWidth="1"/>
  </cols>
  <sheetData>
    <row r="1" ht="12.75">
      <c r="A1" s="30" t="s">
        <v>98</v>
      </c>
    </row>
    <row r="2" ht="13.5" thickBot="1"/>
    <row r="3" spans="2:3" ht="12.75">
      <c r="B3" s="120" t="s">
        <v>44</v>
      </c>
      <c r="C3" s="93">
        <v>100</v>
      </c>
    </row>
    <row r="4" spans="2:3" ht="12.75">
      <c r="B4" s="121" t="s">
        <v>107</v>
      </c>
      <c r="C4" s="114">
        <v>0.03</v>
      </c>
    </row>
    <row r="5" spans="2:3" ht="13.5" thickBot="1">
      <c r="B5" s="121" t="s">
        <v>0</v>
      </c>
      <c r="C5" s="114">
        <v>0.06</v>
      </c>
    </row>
    <row r="6" spans="2:9" ht="13.5" thickBot="1">
      <c r="B6" s="122" t="s">
        <v>1</v>
      </c>
      <c r="C6" s="119">
        <v>0.2</v>
      </c>
      <c r="H6" s="125" t="s">
        <v>108</v>
      </c>
      <c r="I6" s="126">
        <f>SUMPRODUCT(H13:H36,I13:I36)</f>
        <v>-1.9698757039465358</v>
      </c>
    </row>
    <row r="8" ht="13.5" thickBot="1"/>
    <row r="9" spans="2:9" ht="12.75">
      <c r="B9" s="11" t="s">
        <v>11</v>
      </c>
      <c r="C9" s="11"/>
      <c r="D9" s="63" t="s">
        <v>3</v>
      </c>
      <c r="E9" s="63" t="s">
        <v>101</v>
      </c>
      <c r="F9" s="63"/>
      <c r="G9" s="63"/>
      <c r="H9" s="63"/>
      <c r="I9" s="63"/>
    </row>
    <row r="10" spans="2:9" ht="12.75">
      <c r="B10" s="26" t="s">
        <v>13</v>
      </c>
      <c r="C10" s="26" t="s">
        <v>3</v>
      </c>
      <c r="D10" s="64" t="s">
        <v>99</v>
      </c>
      <c r="E10" s="64" t="s">
        <v>99</v>
      </c>
      <c r="F10" s="64" t="s">
        <v>102</v>
      </c>
      <c r="G10" s="64" t="s">
        <v>104</v>
      </c>
      <c r="H10" s="64"/>
      <c r="I10" s="64"/>
    </row>
    <row r="11" spans="2:9" ht="12.75">
      <c r="B11" s="10" t="s">
        <v>18</v>
      </c>
      <c r="C11" s="13" t="s">
        <v>4</v>
      </c>
      <c r="D11" s="65" t="s">
        <v>100</v>
      </c>
      <c r="E11" s="65" t="s">
        <v>100</v>
      </c>
      <c r="F11" s="65" t="s">
        <v>103</v>
      </c>
      <c r="G11" s="65" t="s">
        <v>105</v>
      </c>
      <c r="H11" s="65" t="s">
        <v>106</v>
      </c>
      <c r="I11" s="65" t="s">
        <v>10</v>
      </c>
    </row>
    <row r="12" spans="2:6" ht="12.75">
      <c r="B12" s="1">
        <v>0</v>
      </c>
      <c r="C12" s="123">
        <v>100</v>
      </c>
      <c r="D12" s="123">
        <f aca="true" t="shared" si="0" ref="D12:D35">-$C12*(1-$C$4)^2*NORMSDIST(-(LN($C12*(1-$C$4)^2/$C$3)+($C$5+POWER($C$6,2)/2)*(2-B12/12))/($C$6*SQRT(2-B12/12)))</f>
        <v>-34.15979015381412</v>
      </c>
      <c r="E12" s="123">
        <f aca="true" t="shared" si="1" ref="E12:E35">$C$3*EXP(-$C$5*(2-B12/12))*NORMSDIST(-(LN($C12*(1-$C$4)^2/$C$3)+($C$5-POWER($C$6,2)/2)*(2-B12/12))/($C$6*SQRT(2-B12/12)))</f>
        <v>41.960766672092475</v>
      </c>
      <c r="F12" s="123">
        <f>SUM(D12:E12)</f>
        <v>7.800976518278354</v>
      </c>
    </row>
    <row r="13" spans="2:9" ht="12.75">
      <c r="B13" s="1">
        <v>1</v>
      </c>
      <c r="C13" s="123">
        <v>99.573</v>
      </c>
      <c r="D13" s="123">
        <f t="shared" si="0"/>
        <v>-35.14482495535136</v>
      </c>
      <c r="E13" s="123">
        <f t="shared" si="1"/>
        <v>43.09576271408745</v>
      </c>
      <c r="F13" s="123">
        <f aca="true" t="shared" si="2" ref="F13:F35">SUM(D13:E13)</f>
        <v>7.950937758736089</v>
      </c>
      <c r="G13" s="123">
        <f aca="true" t="shared" si="3" ref="G13:G36">D12*(C13/C12)+E12*EXP($C$5/12)</f>
        <v>8.157168040455467</v>
      </c>
      <c r="H13" s="123">
        <f>F13-G13</f>
        <v>-0.20623028171937818</v>
      </c>
      <c r="I13" s="123">
        <f>EXP(-$C$5*B13/12)</f>
        <v>0.9950124791926823</v>
      </c>
    </row>
    <row r="14" spans="2:9" ht="12.75">
      <c r="B14" s="1">
        <v>2</v>
      </c>
      <c r="C14" s="123">
        <v>104.25</v>
      </c>
      <c r="D14" s="123">
        <f t="shared" si="0"/>
        <v>-31.29567220844177</v>
      </c>
      <c r="E14" s="123">
        <f t="shared" si="1"/>
        <v>37.70734924964622</v>
      </c>
      <c r="F14" s="123">
        <f t="shared" si="2"/>
        <v>6.411677041204452</v>
      </c>
      <c r="G14" s="123">
        <f t="shared" si="3"/>
        <v>6.516183907577208</v>
      </c>
      <c r="H14" s="123">
        <f aca="true" t="shared" si="4" ref="H14:H36">F14-G14</f>
        <v>-0.10450686637275552</v>
      </c>
      <c r="I14" s="123">
        <f aca="true" t="shared" si="5" ref="I14:I36">EXP(-$C$5*B14/12)</f>
        <v>0.9900498337491681</v>
      </c>
    </row>
    <row r="15" spans="2:9" ht="12.75">
      <c r="B15" s="1">
        <v>3</v>
      </c>
      <c r="C15" s="123">
        <v>103.447</v>
      </c>
      <c r="D15" s="123">
        <f t="shared" si="0"/>
        <v>-32.576815680848085</v>
      </c>
      <c r="E15" s="123">
        <f t="shared" si="1"/>
        <v>39.20821261419953</v>
      </c>
      <c r="F15" s="123">
        <f t="shared" si="2"/>
        <v>6.631396933351446</v>
      </c>
      <c r="G15" s="123">
        <f t="shared" si="3"/>
        <v>6.841745146407028</v>
      </c>
      <c r="H15" s="123">
        <f t="shared" si="4"/>
        <v>-0.21034821305558182</v>
      </c>
      <c r="I15" s="123">
        <f t="shared" si="5"/>
        <v>0.9851119396030626</v>
      </c>
    </row>
    <row r="16" spans="2:9" ht="12.75">
      <c r="B16" s="1">
        <v>4</v>
      </c>
      <c r="C16" s="123">
        <v>101.703</v>
      </c>
      <c r="D16" s="123">
        <f t="shared" si="0"/>
        <v>-34.90117380186053</v>
      </c>
      <c r="E16" s="123">
        <f t="shared" si="1"/>
        <v>42.08142607403268</v>
      </c>
      <c r="F16" s="123">
        <f t="shared" si="2"/>
        <v>7.180252272172147</v>
      </c>
      <c r="G16" s="123">
        <f t="shared" si="3"/>
        <v>7.377137367135688</v>
      </c>
      <c r="H16" s="123">
        <f t="shared" si="4"/>
        <v>-0.196885094963541</v>
      </c>
      <c r="I16" s="123">
        <f t="shared" si="5"/>
        <v>0.9801986733067553</v>
      </c>
    </row>
    <row r="17" spans="2:9" ht="12.75">
      <c r="B17" s="1">
        <v>5</v>
      </c>
      <c r="C17" s="123">
        <v>100.251</v>
      </c>
      <c r="D17" s="123">
        <f t="shared" si="0"/>
        <v>-37.080707375963435</v>
      </c>
      <c r="E17" s="123">
        <f t="shared" si="1"/>
        <v>44.75918354064217</v>
      </c>
      <c r="F17" s="123">
        <f t="shared" si="2"/>
        <v>7.6784761646787345</v>
      </c>
      <c r="G17" s="123">
        <f t="shared" si="3"/>
        <v>7.889465644496511</v>
      </c>
      <c r="H17" s="123">
        <f t="shared" si="4"/>
        <v>-0.21098947981777627</v>
      </c>
      <c r="I17" s="123">
        <f t="shared" si="5"/>
        <v>0.9753099120283327</v>
      </c>
    </row>
    <row r="18" spans="2:9" ht="12.75">
      <c r="B18" s="1">
        <v>6</v>
      </c>
      <c r="C18" s="123">
        <v>101.784</v>
      </c>
      <c r="D18" s="123">
        <f t="shared" si="0"/>
        <v>-36.10403682903414</v>
      </c>
      <c r="E18" s="123">
        <f t="shared" si="1"/>
        <v>43.20314212630776</v>
      </c>
      <c r="F18" s="123">
        <f t="shared" si="2"/>
        <v>7.099105297273617</v>
      </c>
      <c r="G18" s="123">
        <f t="shared" si="3"/>
        <v>7.335808492027077</v>
      </c>
      <c r="H18" s="123">
        <f t="shared" si="4"/>
        <v>-0.2367031947534599</v>
      </c>
      <c r="I18" s="123">
        <f t="shared" si="5"/>
        <v>0.9704455335485082</v>
      </c>
    </row>
    <row r="19" spans="2:9" ht="12.75">
      <c r="B19" s="1">
        <v>7</v>
      </c>
      <c r="C19" s="123">
        <v>107.445</v>
      </c>
      <c r="D19" s="123">
        <f t="shared" si="0"/>
        <v>-30.41840663412425</v>
      </c>
      <c r="E19" s="123">
        <f t="shared" si="1"/>
        <v>35.664274963174144</v>
      </c>
      <c r="F19" s="123">
        <f t="shared" si="2"/>
        <v>5.245868329049895</v>
      </c>
      <c r="G19" s="123">
        <f t="shared" si="3"/>
        <v>5.307635613299496</v>
      </c>
      <c r="H19" s="123">
        <f t="shared" si="4"/>
        <v>-0.06176728424960132</v>
      </c>
      <c r="I19" s="123">
        <f t="shared" si="5"/>
        <v>0.9656054162575665</v>
      </c>
    </row>
    <row r="20" spans="2:9" ht="12.75">
      <c r="B20" s="1">
        <v>8</v>
      </c>
      <c r="C20" s="123">
        <v>106.365</v>
      </c>
      <c r="D20" s="123">
        <f t="shared" si="0"/>
        <v>-32.111402380950075</v>
      </c>
      <c r="E20" s="123">
        <f t="shared" si="1"/>
        <v>37.60368037774996</v>
      </c>
      <c r="F20" s="123">
        <f t="shared" si="2"/>
        <v>5.492277996799885</v>
      </c>
      <c r="G20" s="123">
        <f t="shared" si="3"/>
        <v>5.73039156013909</v>
      </c>
      <c r="H20" s="123">
        <f t="shared" si="4"/>
        <v>-0.23811356333920486</v>
      </c>
      <c r="I20" s="123">
        <f t="shared" si="5"/>
        <v>0.9607894391523232</v>
      </c>
    </row>
    <row r="21" spans="2:9" ht="12.75">
      <c r="B21" s="1">
        <v>9</v>
      </c>
      <c r="C21" s="123">
        <v>107.996</v>
      </c>
      <c r="D21" s="123">
        <f t="shared" si="0"/>
        <v>-30.682444624554055</v>
      </c>
      <c r="E21" s="123">
        <f t="shared" si="1"/>
        <v>35.6184763459417</v>
      </c>
      <c r="F21" s="123">
        <f t="shared" si="2"/>
        <v>4.936031721387646</v>
      </c>
      <c r="G21" s="123">
        <f t="shared" si="3"/>
        <v>5.1883712597014835</v>
      </c>
      <c r="H21" s="123">
        <f t="shared" si="4"/>
        <v>-0.25233953831383715</v>
      </c>
      <c r="I21" s="123">
        <f t="shared" si="5"/>
        <v>0.9559974818330998</v>
      </c>
    </row>
    <row r="22" spans="2:9" ht="12.75">
      <c r="B22" s="1">
        <v>10</v>
      </c>
      <c r="C22" s="123">
        <v>119.56</v>
      </c>
      <c r="D22" s="123">
        <f t="shared" si="0"/>
        <v>-18.480134203950957</v>
      </c>
      <c r="E22" s="123">
        <f t="shared" si="1"/>
        <v>20.822806402950807</v>
      </c>
      <c r="F22" s="123">
        <f t="shared" si="2"/>
        <v>2.34267219899985</v>
      </c>
      <c r="G22" s="123">
        <f t="shared" si="3"/>
        <v>1.82915404647337</v>
      </c>
      <c r="H22" s="123">
        <f t="shared" si="4"/>
        <v>0.5135181525264798</v>
      </c>
      <c r="I22" s="123">
        <f t="shared" si="5"/>
        <v>0.951229424500714</v>
      </c>
    </row>
    <row r="23" spans="2:9" ht="12.75">
      <c r="B23" s="1">
        <v>11</v>
      </c>
      <c r="C23" s="123">
        <v>118.52</v>
      </c>
      <c r="D23" s="123">
        <f t="shared" si="0"/>
        <v>-19.362374803455133</v>
      </c>
      <c r="E23" s="123">
        <f t="shared" si="1"/>
        <v>21.754938187814822</v>
      </c>
      <c r="F23" s="123">
        <f t="shared" si="2"/>
        <v>2.39256338435969</v>
      </c>
      <c r="G23" s="123">
        <f t="shared" si="3"/>
        <v>2.6077975323471208</v>
      </c>
      <c r="H23" s="123">
        <f t="shared" si="4"/>
        <v>-0.2152341479874309</v>
      </c>
      <c r="I23" s="123">
        <f t="shared" si="5"/>
        <v>0.9464851479534839</v>
      </c>
    </row>
    <row r="24" spans="2:9" ht="12.75">
      <c r="B24" s="1">
        <v>12</v>
      </c>
      <c r="C24" s="123">
        <v>120.944</v>
      </c>
      <c r="D24" s="123">
        <f t="shared" si="0"/>
        <v>-16.811736921141833</v>
      </c>
      <c r="E24" s="123">
        <f t="shared" si="1"/>
        <v>18.714928164645976</v>
      </c>
      <c r="F24" s="123">
        <f t="shared" si="2"/>
        <v>1.9031912435041427</v>
      </c>
      <c r="G24" s="123">
        <f t="shared" si="3"/>
        <v>2.1056064452036836</v>
      </c>
      <c r="H24" s="123">
        <f t="shared" si="4"/>
        <v>-0.20241520169954086</v>
      </c>
      <c r="I24" s="123">
        <f t="shared" si="5"/>
        <v>0.9417645335842487</v>
      </c>
    </row>
    <row r="25" spans="2:9" ht="12.75">
      <c r="B25" s="1">
        <v>13</v>
      </c>
      <c r="C25" s="123">
        <v>119.696</v>
      </c>
      <c r="D25" s="123">
        <f t="shared" si="0"/>
        <v>-17.766571582763515</v>
      </c>
      <c r="E25" s="123">
        <f t="shared" si="1"/>
        <v>19.71767597210853</v>
      </c>
      <c r="F25" s="123">
        <f t="shared" si="2"/>
        <v>1.9511043893450157</v>
      </c>
      <c r="G25" s="123">
        <f t="shared" si="3"/>
        <v>2.170477586605852</v>
      </c>
      <c r="H25" s="123">
        <f t="shared" si="4"/>
        <v>-0.21937319726083615</v>
      </c>
      <c r="I25" s="123">
        <f t="shared" si="5"/>
        <v>0.9370674633774034</v>
      </c>
    </row>
    <row r="26" spans="2:9" ht="12.75">
      <c r="B26" s="1">
        <v>14</v>
      </c>
      <c r="C26" s="123">
        <v>128.84</v>
      </c>
      <c r="D26" s="123">
        <f t="shared" si="0"/>
        <v>-9.442058645937156</v>
      </c>
      <c r="E26" s="123">
        <f t="shared" si="1"/>
        <v>10.280148192055755</v>
      </c>
      <c r="F26" s="123">
        <f t="shared" si="2"/>
        <v>0.8380895461185993</v>
      </c>
      <c r="G26" s="123">
        <f t="shared" si="3"/>
        <v>0.6926885273331003</v>
      </c>
      <c r="H26" s="123">
        <f t="shared" si="4"/>
        <v>0.14540101878549905</v>
      </c>
      <c r="I26" s="123">
        <f t="shared" si="5"/>
        <v>0.9323938199059483</v>
      </c>
    </row>
    <row r="27" spans="2:9" ht="12.75">
      <c r="B27" s="1">
        <v>15</v>
      </c>
      <c r="C27" s="123">
        <v>131.346</v>
      </c>
      <c r="D27" s="123">
        <f t="shared" si="0"/>
        <v>-7.208900807531653</v>
      </c>
      <c r="E27" s="123">
        <f t="shared" si="1"/>
        <v>7.7817081347295405</v>
      </c>
      <c r="F27" s="123">
        <f t="shared" si="2"/>
        <v>0.5728073271978875</v>
      </c>
      <c r="G27" s="123">
        <f t="shared" si="3"/>
        <v>0.7059664190262733</v>
      </c>
      <c r="H27" s="123">
        <f t="shared" si="4"/>
        <v>-0.1331590918283858</v>
      </c>
      <c r="I27" s="123">
        <f t="shared" si="5"/>
        <v>0.9277434863285529</v>
      </c>
    </row>
    <row r="28" spans="2:9" ht="12.75">
      <c r="B28" s="1">
        <v>16</v>
      </c>
      <c r="C28" s="123">
        <v>133.677</v>
      </c>
      <c r="D28" s="123">
        <f t="shared" si="0"/>
        <v>-5.248139311187524</v>
      </c>
      <c r="E28" s="123">
        <f t="shared" si="1"/>
        <v>5.618260368153643</v>
      </c>
      <c r="F28" s="123">
        <f t="shared" si="2"/>
        <v>0.3701210569661191</v>
      </c>
      <c r="G28" s="123">
        <f t="shared" si="3"/>
        <v>0.4838767996160671</v>
      </c>
      <c r="H28" s="123">
        <f t="shared" si="4"/>
        <v>-0.11375574264994803</v>
      </c>
      <c r="I28" s="123">
        <f t="shared" si="5"/>
        <v>0.9231163463866358</v>
      </c>
    </row>
    <row r="29" spans="2:9" ht="12.75">
      <c r="B29" s="1">
        <v>17</v>
      </c>
      <c r="C29" s="123">
        <v>136.096</v>
      </c>
      <c r="D29" s="123">
        <f t="shared" si="0"/>
        <v>-3.4778819132565055</v>
      </c>
      <c r="E29" s="123">
        <f t="shared" si="1"/>
        <v>3.6921406122201037</v>
      </c>
      <c r="F29" s="123">
        <f t="shared" si="2"/>
        <v>0.21425869896359817</v>
      </c>
      <c r="G29" s="123">
        <f t="shared" si="3"/>
        <v>0.30331312090290474</v>
      </c>
      <c r="H29" s="123">
        <f t="shared" si="4"/>
        <v>-0.08905442193930657</v>
      </c>
      <c r="I29" s="123">
        <f t="shared" si="5"/>
        <v>0.9185122844014574</v>
      </c>
    </row>
    <row r="30" spans="2:9" ht="12.75">
      <c r="B30" s="1">
        <v>18</v>
      </c>
      <c r="C30" s="123">
        <v>141.205</v>
      </c>
      <c r="D30" s="123">
        <f t="shared" si="0"/>
        <v>-1.4555585774160746</v>
      </c>
      <c r="E30" s="123">
        <f t="shared" si="1"/>
        <v>1.5292804053140778</v>
      </c>
      <c r="F30" s="123">
        <f t="shared" si="2"/>
        <v>0.07372182789800319</v>
      </c>
      <c r="G30" s="123">
        <f t="shared" si="3"/>
        <v>0.10220706408919655</v>
      </c>
      <c r="H30" s="123">
        <f t="shared" si="4"/>
        <v>-0.028485236191193364</v>
      </c>
      <c r="I30" s="123">
        <f t="shared" si="5"/>
        <v>0.9139311852712282</v>
      </c>
    </row>
    <row r="31" spans="2:9" ht="12.75">
      <c r="B31" s="1">
        <v>19</v>
      </c>
      <c r="C31" s="123">
        <v>150.057</v>
      </c>
      <c r="D31" s="123">
        <f t="shared" si="0"/>
        <v>-0.2392963722941044</v>
      </c>
      <c r="E31" s="123">
        <f t="shared" si="1"/>
        <v>0.248518504818296</v>
      </c>
      <c r="F31" s="123">
        <f t="shared" si="2"/>
        <v>0.0092221325241916</v>
      </c>
      <c r="G31" s="123">
        <f t="shared" si="3"/>
        <v>-0.00986013130463248</v>
      </c>
      <c r="H31" s="123">
        <f t="shared" si="4"/>
        <v>0.01908226382882408</v>
      </c>
      <c r="I31" s="123">
        <f t="shared" si="5"/>
        <v>0.9093729344682314</v>
      </c>
    </row>
    <row r="32" spans="2:9" ht="12.75">
      <c r="B32" s="1">
        <v>20</v>
      </c>
      <c r="C32" s="123">
        <v>154.164</v>
      </c>
      <c r="D32" s="123">
        <f t="shared" si="0"/>
        <v>-0.04036701196823254</v>
      </c>
      <c r="E32" s="123">
        <f t="shared" si="1"/>
        <v>0.04158559018909804</v>
      </c>
      <c r="F32" s="123">
        <f t="shared" si="2"/>
        <v>0.0012185782208655044</v>
      </c>
      <c r="G32" s="123">
        <f t="shared" si="3"/>
        <v>0.0039183908295638</v>
      </c>
      <c r="H32" s="123">
        <f t="shared" si="4"/>
        <v>-0.002699812608698296</v>
      </c>
      <c r="I32" s="123">
        <f t="shared" si="5"/>
        <v>0.9048374180359596</v>
      </c>
    </row>
    <row r="33" spans="2:9" ht="12.75">
      <c r="B33" s="1">
        <v>21</v>
      </c>
      <c r="C33" s="123">
        <v>165.9</v>
      </c>
      <c r="D33" s="123">
        <f t="shared" si="0"/>
        <v>-0.00025536746978595655</v>
      </c>
      <c r="E33" s="123">
        <f t="shared" si="1"/>
        <v>0.00026053666337957405</v>
      </c>
      <c r="F33" s="123">
        <f t="shared" si="2"/>
        <v>5.1691935936175E-06</v>
      </c>
      <c r="G33" s="123">
        <f t="shared" si="3"/>
        <v>-0.0016459814466859637</v>
      </c>
      <c r="H33" s="123">
        <f t="shared" si="4"/>
        <v>0.0016511506402795812</v>
      </c>
      <c r="I33" s="123">
        <f t="shared" si="5"/>
        <v>0.9003245225862656</v>
      </c>
    </row>
    <row r="34" spans="2:9" ht="12.75">
      <c r="B34" s="1">
        <v>22</v>
      </c>
      <c r="C34" s="123">
        <v>159.486</v>
      </c>
      <c r="D34" s="123">
        <f t="shared" si="0"/>
        <v>-2.1266196415463896E-05</v>
      </c>
      <c r="E34" s="123">
        <f t="shared" si="1"/>
        <v>2.158722447457149E-05</v>
      </c>
      <c r="F34" s="123">
        <f t="shared" si="2"/>
        <v>3.210280591075946E-07</v>
      </c>
      <c r="G34" s="123">
        <f t="shared" si="3"/>
        <v>1.6348116456744327E-05</v>
      </c>
      <c r="H34" s="123">
        <f t="shared" si="4"/>
        <v>-1.6027088397636732E-05</v>
      </c>
      <c r="I34" s="123">
        <f t="shared" si="5"/>
        <v>0.8958341352965282</v>
      </c>
    </row>
    <row r="35" spans="2:9" ht="12.75">
      <c r="B35" s="1">
        <v>23</v>
      </c>
      <c r="C35" s="123">
        <v>179.358</v>
      </c>
      <c r="D35" s="123">
        <f t="shared" si="0"/>
        <v>-3.664324725123283E-18</v>
      </c>
      <c r="E35" s="123">
        <f t="shared" si="1"/>
        <v>3.6869931445583904E-18</v>
      </c>
      <c r="F35" s="123">
        <f t="shared" si="2"/>
        <v>2.2668419435107018E-20</v>
      </c>
      <c r="G35" s="123">
        <f t="shared" si="3"/>
        <v>-2.2205395216726E-06</v>
      </c>
      <c r="H35" s="123">
        <f t="shared" si="4"/>
        <v>2.220539521672623E-06</v>
      </c>
      <c r="I35" s="123">
        <f t="shared" si="5"/>
        <v>0.8913661439068313</v>
      </c>
    </row>
    <row r="36" spans="2:9" ht="13.5" thickBot="1">
      <c r="B36" s="6">
        <v>24</v>
      </c>
      <c r="C36" s="124">
        <v>192.55</v>
      </c>
      <c r="D36" s="124"/>
      <c r="E36" s="124"/>
      <c r="F36" s="15"/>
      <c r="G36" s="124">
        <f t="shared" si="3"/>
        <v>-2.283660103149656E-19</v>
      </c>
      <c r="H36" s="124">
        <f t="shared" si="4"/>
        <v>2.283660103149656E-19</v>
      </c>
      <c r="I36" s="124">
        <f t="shared" si="5"/>
        <v>0.8869204367171575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.</cp:lastModifiedBy>
  <dcterms:created xsi:type="dcterms:W3CDTF">2002-11-29T16:54:14Z</dcterms:created>
  <dcterms:modified xsi:type="dcterms:W3CDTF">2007-03-16T16:02:43Z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